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160" windowHeight="9012" tabRatio="819" firstSheet="4" activeTab="5"/>
  </bookViews>
  <sheets>
    <sheet name="1-1芒市本级一般公共预算收入情况表" sheetId="31" r:id="rId1"/>
    <sheet name="1-2芒市本级一般公共预算支出情况表（公开到项级）" sheetId="33" r:id="rId2"/>
    <sheet name="1-3 芒市本级一般公共预算基本支出情况表（公开到款级）" sheetId="132" r:id="rId3"/>
    <sheet name="1-4芒市本级一般公共预算支出表（州（市）对下转移支付项目）" sheetId="35" r:id="rId4"/>
    <sheet name="1-5芒市分地区税收返还和转移支付预算表" sheetId="36" r:id="rId5"/>
    <sheet name="1-6芒市本级“三公”经费预算财政拨款情况统计表" sheetId="131" r:id="rId6"/>
    <sheet name="2-1 芒市本级政府性基金预算收入情况表" sheetId="56" r:id="rId7"/>
    <sheet name="2-2芒市本级政府性基金预算支出情况表（公开到项级）" sheetId="57" r:id="rId8"/>
    <sheet name="2-3芒市本级政府性基金支出表（州（市）对下转移支付）" sheetId="58" r:id="rId9"/>
    <sheet name="3-1 芒市本级国有资本经营收入预算情况表" sheetId="110" r:id="rId10"/>
    <sheet name="3-2 芒市本级国有资本经营支出预算情况表（公开到项级）" sheetId="111" r:id="rId11"/>
    <sheet name="3-3 芒市国有资本经营预算转移支付表 （分地区）" sheetId="129" r:id="rId12"/>
    <sheet name="3-4 国有资本经营预算转移支付表（分项目）" sheetId="130" r:id="rId13"/>
    <sheet name="4-1芒市本级社会保险基金收入预算情况表" sheetId="117" r:id="rId14"/>
    <sheet name="4-2芒市本级社会保险基金支出预算情况表" sheetId="118" r:id="rId15"/>
    <sheet name="5-1   2025年地方政府债务限额及余额预算情况表" sheetId="119" r:id="rId16"/>
    <sheet name="5-2  本级2025年地方政府一般债务余额情况表" sheetId="121" r:id="rId17"/>
    <sheet name="5-3 本级2025年地方政府专项债务余额情况表（本级）" sheetId="123" r:id="rId18"/>
    <sheet name="5-4 地方政府债券发行及还本付息情况表" sheetId="124" r:id="rId19"/>
    <sheet name="5-5 芒市本级2026年政府专项债务限额和余额情况表" sheetId="125" r:id="rId20"/>
    <sheet name="5-6 2026年年初新增地方政府债券资金安排表" sheetId="126" r:id="rId21"/>
    <sheet name="6-1重大政策和重点项目绩效目标表" sheetId="127" r:id="rId22"/>
    <sheet name="6-2重点工作情况解释说明汇总表" sheetId="128" r:id="rId23"/>
  </sheets>
  <externalReferences>
    <externalReference r:id="rId24"/>
    <externalReference r:id="rId25"/>
  </externalReferences>
  <definedNames>
    <definedName name="_xlnm._FilterDatabase" localSheetId="0" hidden="1">'1-1芒市本级一般公共预算收入情况表'!$A$3:$F$41</definedName>
    <definedName name="_xlnm._FilterDatabase" localSheetId="1" hidden="1">'1-2芒市本级一般公共预算支出情况表（公开到项级）'!$A$3:$F$1425</definedName>
    <definedName name="_xlnm._FilterDatabase" localSheetId="2" hidden="1">'1-3 芒市本级一般公共预算基本支出情况表（公开到款级）'!$A$3:$B$35</definedName>
    <definedName name="_xlnm._FilterDatabase" localSheetId="3" hidden="1">'1-4芒市本级一般公共预算支出表（州（市）对下转移支付项目）'!$A$3:$E$25</definedName>
    <definedName name="_xlnm._FilterDatabase" localSheetId="6" hidden="1">'2-1 芒市本级政府性基金预算收入情况表'!$A$3:$F$38</definedName>
    <definedName name="_xlnm._FilterDatabase" localSheetId="7" hidden="1">'2-2芒市本级政府性基金预算支出情况表（公开到项级）'!$A$3:$G$360</definedName>
    <definedName name="_xlnm._FilterDatabase" localSheetId="9" hidden="1">'3-1 芒市本级国有资本经营收入预算情况表'!$A$3:$E$35</definedName>
    <definedName name="_xlnm._FilterDatabase" localSheetId="10" hidden="1">'3-2 芒市本级国有资本经营支出预算情况表（公开到项级）'!$A$3:$E$21</definedName>
    <definedName name="_xlnm._FilterDatabase" localSheetId="13" hidden="1">'4-1芒市本级社会保险基金收入预算情况表'!$A$3:$E$40</definedName>
    <definedName name="_xlnm._FilterDatabase" localSheetId="14" hidden="1">'4-2芒市本级社会保险基金支出预算情况表'!$A$3:$F$23</definedName>
    <definedName name="_xlnm._FilterDatabase" localSheetId="21" hidden="1">'6-1重大政策和重点项目绩效目标表'!$A$4:$J$296</definedName>
    <definedName name="_xlnm._FilterDatabase" localSheetId="8" hidden="1">'2-3芒市本级政府性基金支出表（州（市）对下转移支付）'!$A$3:$E$18</definedName>
    <definedName name="_lst_r_地方财政预算表2015年全省汇总_10_科目编码名称">[2]_ESList!$A$1:$A$27</definedName>
    <definedName name="_xlnm.Print_Area" localSheetId="0">'1-1芒市本级一般公共预算收入情况表'!$B$1:$E$41</definedName>
    <definedName name="_xlnm.Print_Area" localSheetId="1">'1-2芒市本级一般公共预算支出情况表（公开到项级）'!$B$1:$E$1425</definedName>
    <definedName name="_xlnm.Print_Area" localSheetId="3">'1-4芒市本级一般公共预算支出表（州（市）对下转移支付项目）'!$A$1:$D$25</definedName>
    <definedName name="_xlnm.Print_Area" localSheetId="4">'1-5芒市分地区税收返还和转移支付预算表'!$A$1:$D$29</definedName>
    <definedName name="_xlnm.Print_Area" localSheetId="6">'2-1 芒市本级政府性基金预算收入情况表'!$B$1:$E$38</definedName>
    <definedName name="_xlnm.Print_Area" localSheetId="7">'2-2芒市本级政府性基金预算支出情况表（公开到项级）'!$B$1:$E$360</definedName>
    <definedName name="_xlnm.Print_Area" localSheetId="8">'2-3芒市本级政府性基金支出表（州（市）对下转移支付）'!$A$1:$D$15</definedName>
    <definedName name="_xlnm.Print_Titles" localSheetId="0">'1-1芒市本级一般公共预算收入情况表'!$1:$3</definedName>
    <definedName name="_xlnm.Print_Titles" localSheetId="1">'1-2芒市本级一般公共预算支出情况表（公开到项级）'!$1:$3</definedName>
    <definedName name="_xlnm.Print_Titles" localSheetId="3">'1-4芒市本级一般公共预算支出表（州（市）对下转移支付项目）'!$1:$3</definedName>
    <definedName name="_xlnm.Print_Titles" localSheetId="4">'1-5芒市分地区税收返还和转移支付预算表'!$1:$3</definedName>
    <definedName name="_xlnm.Print_Titles" localSheetId="6">'2-1 芒市本级政府性基金预算收入情况表'!$1:$3</definedName>
    <definedName name="_xlnm.Print_Titles" localSheetId="7">'2-2芒市本级政府性基金预算支出情况表（公开到项级）'!$1:$3</definedName>
    <definedName name="_xlnm.Print_Titles" localSheetId="8">'2-3芒市本级政府性基金支出表（州（市）对下转移支付）'!$1:$3</definedName>
    <definedName name="专项收入年初预算数">#REF!</definedName>
    <definedName name="专项收入全年预计数">#REF!</definedName>
    <definedName name="_xlnm.Print_Area" localSheetId="9">'3-1 芒市本级国有资本经营收入预算情况表'!$A$1:$D$35</definedName>
    <definedName name="_xlnm.Print_Titles" localSheetId="9">'3-1 芒市本级国有资本经营收入预算情况表'!$1:$3</definedName>
    <definedName name="专项收入年初预算数" localSheetId="9">#REF!</definedName>
    <definedName name="专项收入全年预计数" localSheetId="9">#REF!</definedName>
    <definedName name="_xlnm.Print_Area" localSheetId="10">'3-2 芒市本级国有资本经营支出预算情况表（公开到项级）'!$A$1:$D$21</definedName>
    <definedName name="专项收入年初预算数" localSheetId="10">#REF!</definedName>
    <definedName name="专项收入全年预计数" localSheetId="10">#REF!</definedName>
    <definedName name="_lst_r_地方财政预算表2015年全省汇总_10_科目编码名称" localSheetId="13">[1]_ESList!$A$1:$A$27</definedName>
    <definedName name="_xlnm.Print_Area" localSheetId="13">'4-1芒市本级社会保险基金收入预算情况表'!$A$1:$D$40</definedName>
    <definedName name="_xlnm.Print_Titles" localSheetId="13">'4-1芒市本级社会保险基金收入预算情况表'!$1:$3</definedName>
    <definedName name="专项收入年初预算数" localSheetId="13">#REF!</definedName>
    <definedName name="专项收入全年预计数" localSheetId="13">#REF!</definedName>
    <definedName name="_lst_r_地方财政预算表2015年全省汇总_10_科目编码名称" localSheetId="14">[1]_ESList!$A$1:$A$27</definedName>
    <definedName name="_xlnm.Print_Area" localSheetId="14">'4-2芒市本级社会保险基金支出预算情况表'!$A$1:$D$23</definedName>
    <definedName name="专项收入年初预算数" localSheetId="14">#REF!</definedName>
    <definedName name="专项收入全年预计数" localSheetId="14">#REF!</definedName>
    <definedName name="专项收入年初预算数" localSheetId="15">#REF!</definedName>
    <definedName name="专项收入全年预计数" localSheetId="15">#REF!</definedName>
    <definedName name="专项收入年初预算数" localSheetId="16">#REF!</definedName>
    <definedName name="专项收入全年预计数" localSheetId="16">#REF!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19">#REF!</definedName>
    <definedName name="专项收入全年预计数" localSheetId="19">#REF!</definedName>
    <definedName name="专项收入年初预算数" localSheetId="20">#REF!</definedName>
    <definedName name="专项收入全年预计数" localSheetId="20">#REF!</definedName>
    <definedName name="专项收入年初预算数" localSheetId="21">#REF!</definedName>
    <definedName name="专项收入全年预计数" localSheetId="21">#REF!</definedName>
    <definedName name="_xlnm.Print_Area" localSheetId="21">'6-1重大政策和重点项目绩效目标表'!#REF!</definedName>
    <definedName name="专项收入年初预算数" localSheetId="22">#REF!</definedName>
    <definedName name="专项收入全年预计数" localSheetId="22">#REF!</definedName>
    <definedName name="专项收入年初预算数" localSheetId="11">#REF!</definedName>
    <definedName name="专项收入全年预计数" localSheetId="11">#REF!</definedName>
    <definedName name="专项收入年初预算数" localSheetId="12">#REF!</definedName>
    <definedName name="专项收入全年预计数" localSheetId="12">#REF!</definedName>
    <definedName name="专项收入年初预算数" localSheetId="5">#REF!</definedName>
    <definedName name="专项收入全年预计数" localSheetId="5">#REF!</definedName>
    <definedName name="专项收入年初预算数" localSheetId="2">#REF!</definedName>
    <definedName name="专项收入全年预计数" localSheetId="2">#REF!</definedName>
    <definedName name="_xlnm.Print_Area" localSheetId="2">'1-3 芒市本级一般公共预算基本支出情况表（公开到款级）'!$A$1:$B$35</definedName>
    <definedName name="_xlnm.Print_Titles" localSheetId="2">'1-3 芒市本级一般公共预算基本支出情况表（公开到款级）'!$1:$3</definedName>
  </definedNames>
  <calcPr calcId="144525" fullPrecision="0"/>
</workbook>
</file>

<file path=xl/sharedStrings.xml><?xml version="1.0" encoding="utf-8"?>
<sst xmlns="http://schemas.openxmlformats.org/spreadsheetml/2006/main" count="4969" uniqueCount="2679">
  <si>
    <t>1-1  2026年芒市本级一般公共预算收入情况表</t>
  </si>
  <si>
    <t>单位：万元</t>
  </si>
  <si>
    <t>科目编码</t>
  </si>
  <si>
    <t>项目</t>
  </si>
  <si>
    <t>2025年预算数</t>
  </si>
  <si>
    <t>2026年预算数</t>
  </si>
  <si>
    <t>比上年预算数增长%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</si>
  <si>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</si>
  <si>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</si>
  <si>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</si>
  <si>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</si>
  <si>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</si>
  <si>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</si>
  <si>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</si>
  <si>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</si>
  <si>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</si>
  <si>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</si>
  <si>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</si>
  <si>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</si>
  <si>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</si>
  <si>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</si>
  <si>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</si>
  <si>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</si>
  <si>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</si>
  <si>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</si>
  <si>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</si>
  <si>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</si>
  <si>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</si>
  <si>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</si>
  <si>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</si>
  <si>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</si>
  <si>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</si>
  <si>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</si>
  <si>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</si>
  <si>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</si>
  <si>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</si>
  <si>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</si>
  <si>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</si>
  <si>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r>
      <rPr>
        <sz val="14"/>
        <rFont val="宋体"/>
        <charset val="134"/>
      </rPr>
      <t>10199</t>
    </r>
  </si>
  <si>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</si>
  <si>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</si>
  <si>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</si>
  <si>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</si>
  <si>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</si>
  <si>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</si>
  <si>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</si>
  <si>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</si>
  <si>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</si>
  <si>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</si>
  <si>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</si>
  <si>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</si>
  <si>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</si>
  <si>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</si>
  <si>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</si>
  <si>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</si>
  <si>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</si>
  <si>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</si>
  <si>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</si>
  <si>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芒市本级一般公共预算收入</t>
  </si>
  <si>
    <t>地方政府一般债务收入</t>
  </si>
  <si>
    <t>转移性收入</t>
  </si>
  <si>
    <t xml:space="preserve">   返还性收入</t>
  </si>
  <si>
    <t xml:space="preserve">   转移支付收入</t>
  </si>
  <si>
    <t xml:space="preserve">   上解收入</t>
  </si>
  <si>
    <t xml:space="preserve">   上年结余收入</t>
  </si>
  <si>
    <t xml:space="preserve">   调入资金</t>
  </si>
  <si>
    <t xml:space="preserve">   地方政府一般债券转贷收入</t>
  </si>
  <si>
    <t xml:space="preserve">   接受其他地区援助收入</t>
  </si>
  <si>
    <t xml:space="preserve">   动用预算稳定调节基金</t>
  </si>
  <si>
    <t>各项收入合计</t>
  </si>
  <si>
    <t>1-2  2026年芒市本级一般公共预算支出情况表</t>
  </si>
  <si>
    <t>类-款-项</t>
  </si>
  <si>
    <t>一、一般公共服务</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</si>
  <si>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</si>
  <si>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</si>
  <si>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</si>
  <si>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</si>
  <si>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</si>
  <si>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</si>
  <si>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</si>
  <si>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</si>
  <si>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</si>
  <si>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</si>
  <si>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</si>
  <si>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</si>
  <si>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</si>
  <si>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</si>
  <si>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</si>
  <si>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</si>
  <si>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</si>
  <si>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</si>
  <si>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</si>
  <si>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专项业务及机关事务管理</t>
  </si>
  <si>
    <t>政务公开审批</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</si>
  <si>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</si>
  <si>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</si>
  <si>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</si>
  <si>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</si>
  <si>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</si>
  <si>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</si>
  <si>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</si>
  <si>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</si>
  <si>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</si>
  <si>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</si>
  <si>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</si>
  <si>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</si>
  <si>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</si>
  <si>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</si>
  <si>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</si>
  <si>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</si>
  <si>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</si>
  <si>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</si>
  <si>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</si>
  <si>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</si>
  <si>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</si>
  <si>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</si>
  <si>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</si>
  <si>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</si>
  <si>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</si>
  <si>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</si>
  <si>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</si>
  <si>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</si>
  <si>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</si>
  <si>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</si>
  <si>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</si>
  <si>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</si>
  <si>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</si>
  <si>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</si>
  <si>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</si>
  <si>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</si>
  <si>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</si>
  <si>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</si>
  <si>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</si>
  <si>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</si>
  <si>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</si>
  <si>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</si>
  <si>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</si>
  <si>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</si>
  <si>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</si>
  <si>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</si>
  <si>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</si>
  <si>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</si>
  <si>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</si>
  <si>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</si>
  <si>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</si>
  <si>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</si>
  <si>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产权战略与规划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</si>
  <si>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</si>
  <si>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</si>
  <si>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</si>
  <si>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</si>
  <si>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</si>
  <si>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</si>
  <si>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</si>
  <si>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</si>
  <si>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</si>
  <si>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</si>
  <si>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</si>
  <si>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</si>
  <si>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</si>
  <si>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</si>
  <si>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</si>
  <si>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</si>
  <si>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</si>
  <si>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</si>
  <si>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</si>
  <si>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</si>
  <si>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</si>
  <si>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</si>
  <si>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</si>
  <si>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</si>
  <si>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</si>
  <si>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</si>
  <si>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</si>
  <si>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</si>
  <si>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</si>
  <si>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</si>
  <si>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</si>
  <si>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</si>
  <si>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</si>
  <si>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</si>
  <si>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</si>
  <si>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</si>
  <si>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</si>
  <si>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</si>
  <si>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</si>
  <si>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</si>
  <si>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经营主体管理★</t>
  </si>
  <si>
    <t>市场秩序执法</t>
  </si>
  <si>
    <t>质量基础</t>
  </si>
  <si>
    <t>药品事务</t>
  </si>
  <si>
    <t>医疗器械事务</t>
  </si>
  <si>
    <t>化妆品事务</t>
  </si>
  <si>
    <t>质量安全监管</t>
  </si>
  <si>
    <t>食品安全监管</t>
  </si>
  <si>
    <t>其他市场监督管理事务</t>
  </si>
  <si>
    <t>社会工作事务</t>
  </si>
  <si>
    <t>其他社会工作事务支出</t>
  </si>
  <si>
    <t>信访事务</t>
  </si>
  <si>
    <t>信访业务</t>
  </si>
  <si>
    <t>事业运行▲</t>
  </si>
  <si>
    <t>其他信访事务支出</t>
  </si>
  <si>
    <t>数据事务▲</t>
  </si>
  <si>
    <t>行政运行▲</t>
  </si>
  <si>
    <t>一般行政管理事务▲</t>
  </si>
  <si>
    <t>机关服务▲</t>
  </si>
  <si>
    <t>其他数据事务支出▲</t>
  </si>
  <si>
    <t>其他一般公共服务支出</t>
  </si>
  <si>
    <t>国家赔偿费用支出</t>
  </si>
  <si>
    <t>201A</t>
  </si>
  <si>
    <t>省对下专项转移支付补助</t>
  </si>
  <si>
    <t>二、外交支出</t>
  </si>
  <si>
    <t>对外合作与交流</t>
  </si>
  <si>
    <t>其他外交支出</t>
  </si>
  <si>
    <t>三、国防支出</t>
  </si>
  <si>
    <t>军费</t>
  </si>
  <si>
    <t>现役部队</t>
  </si>
  <si>
    <t>预备役部队</t>
  </si>
  <si>
    <t>其他军费支出</t>
  </si>
  <si>
    <t>国防科研事业</t>
  </si>
  <si>
    <t>专项工程</t>
  </si>
  <si>
    <t>国防动员</t>
  </si>
  <si>
    <t>兵役征集</t>
  </si>
  <si>
    <t>经济动员</t>
  </si>
  <si>
    <t>人民防空</t>
  </si>
  <si>
    <t>交通战备</t>
  </si>
  <si>
    <t>民兵</t>
  </si>
  <si>
    <t>边海防</t>
  </si>
  <si>
    <t>其他国防动员支出</t>
  </si>
  <si>
    <t>其他国防支出</t>
  </si>
  <si>
    <t>203A</t>
  </si>
  <si>
    <t>四、公共安全支出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</si>
  <si>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</si>
  <si>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</si>
  <si>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</si>
  <si>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</si>
  <si>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</si>
  <si>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</si>
  <si>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</si>
  <si>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</si>
  <si>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</si>
  <si>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</si>
  <si>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</si>
  <si>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</si>
  <si>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</si>
  <si>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</si>
  <si>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</si>
  <si>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</si>
  <si>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</si>
  <si>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</si>
  <si>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</si>
  <si>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</si>
  <si>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</si>
  <si>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</si>
  <si>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</si>
  <si>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律师管理</t>
  </si>
  <si>
    <t>公共法律服务</t>
  </si>
  <si>
    <t>国家统一法律职业资格考试</t>
  </si>
  <si>
    <t>社区矫正</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</si>
  <si>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</si>
  <si>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</si>
  <si>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</si>
  <si>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</si>
  <si>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</si>
  <si>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</si>
  <si>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</si>
  <si>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</si>
  <si>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</si>
  <si>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</si>
  <si>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</si>
  <si>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</si>
  <si>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</si>
  <si>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</si>
  <si>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</si>
  <si>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</si>
  <si>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</si>
  <si>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</si>
  <si>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</si>
  <si>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</si>
  <si>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</si>
  <si>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204A</t>
  </si>
  <si>
    <t>204B</t>
  </si>
  <si>
    <t>省对下一般性转移支付补助</t>
  </si>
  <si>
    <t>五、教育支出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</si>
  <si>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</si>
  <si>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</si>
  <si>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</si>
  <si>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</si>
  <si>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</si>
  <si>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</si>
  <si>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</si>
  <si>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</si>
  <si>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</si>
  <si>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</si>
  <si>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</si>
  <si>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</si>
  <si>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</si>
  <si>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</si>
  <si>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</si>
  <si>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</si>
  <si>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</si>
  <si>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</si>
  <si>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</si>
  <si>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</si>
  <si>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</si>
  <si>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</si>
  <si>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</si>
  <si>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</si>
  <si>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</si>
  <si>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</si>
  <si>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</si>
  <si>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</si>
  <si>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</si>
  <si>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</si>
  <si>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</si>
  <si>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专门学校教育★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</si>
  <si>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</si>
  <si>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</si>
  <si>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</si>
  <si>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</si>
  <si>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</si>
  <si>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</si>
  <si>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</si>
  <si>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</si>
  <si>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</si>
  <si>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</si>
  <si>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</si>
  <si>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</si>
  <si>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</si>
  <si>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</si>
  <si>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</si>
  <si>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205A</t>
  </si>
  <si>
    <t>205B</t>
  </si>
  <si>
    <t>省对下一般性转移支付补助（义务教育）</t>
  </si>
  <si>
    <t>六、科学技术支出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</si>
  <si>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</si>
  <si>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</si>
  <si>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</si>
  <si>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</si>
  <si>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</si>
  <si>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</si>
  <si>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</si>
  <si>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</si>
  <si>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</si>
  <si>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</si>
  <si>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</si>
  <si>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</si>
  <si>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</si>
  <si>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</si>
  <si>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</si>
  <si>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</si>
  <si>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</si>
  <si>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</si>
  <si>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</si>
  <si>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</si>
  <si>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</si>
  <si>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</si>
  <si>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</si>
  <si>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</si>
  <si>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</si>
  <si>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</si>
  <si>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</si>
  <si>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</si>
  <si>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</si>
  <si>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</si>
  <si>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</si>
  <si>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</si>
  <si>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</si>
  <si>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</si>
  <si>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</si>
  <si>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</si>
  <si>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</si>
  <si>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</si>
  <si>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</si>
  <si>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</si>
  <si>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</si>
  <si>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</si>
  <si>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</si>
  <si>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</si>
  <si>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</si>
  <si>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</si>
  <si>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</si>
  <si>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206A</t>
  </si>
  <si>
    <t>七、文化旅游体育与传媒支出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</si>
  <si>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</si>
  <si>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</si>
  <si>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</si>
  <si>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</si>
  <si>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</si>
  <si>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</si>
  <si>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</si>
  <si>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</si>
  <si>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</si>
  <si>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</si>
  <si>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</si>
  <si>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</si>
  <si>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</si>
  <si>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</si>
  <si>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</si>
  <si>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</si>
  <si>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</si>
  <si>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</si>
  <si>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</si>
  <si>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</si>
  <si>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</si>
  <si>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</si>
  <si>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</si>
  <si>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</si>
  <si>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</si>
  <si>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</si>
  <si>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</si>
  <si>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</si>
  <si>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</si>
  <si>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</si>
  <si>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</si>
  <si>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</si>
  <si>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</si>
  <si>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</si>
  <si>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</si>
  <si>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</si>
  <si>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</si>
  <si>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其他文化旅游体育与传媒支出</t>
  </si>
  <si>
    <t>宣传文化发展专项支出▼</t>
  </si>
  <si>
    <t>文化产业发展专项支出</t>
  </si>
  <si>
    <t>207A</t>
  </si>
  <si>
    <t>八、社会保障和就业支出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</si>
  <si>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</si>
  <si>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</si>
  <si>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</si>
  <si>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</si>
  <si>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</si>
  <si>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</si>
  <si>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</si>
  <si>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</si>
  <si>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</si>
  <si>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</si>
  <si>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</si>
  <si>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</si>
  <si>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</si>
  <si>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</si>
  <si>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</si>
  <si>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</si>
  <si>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</si>
  <si>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基层政权建设和社区治理▼</t>
  </si>
  <si>
    <t>老龄事务▲</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</si>
  <si>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</si>
  <si>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</si>
  <si>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</si>
  <si>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</si>
  <si>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</si>
  <si>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</si>
  <si>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</si>
  <si>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</si>
  <si>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</si>
  <si>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</si>
  <si>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</si>
  <si>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</si>
  <si>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</si>
  <si>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</si>
  <si>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</si>
  <si>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</si>
  <si>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</si>
  <si>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就业创业服务补助★</t>
  </si>
  <si>
    <t>职业培训补贴</t>
  </si>
  <si>
    <t>社会保险补贴</t>
  </si>
  <si>
    <t>公益性岗位补贴</t>
  </si>
  <si>
    <t>职业技能评价补贴★</t>
  </si>
  <si>
    <t>就业见习补贴</t>
  </si>
  <si>
    <t>高技能人才培养补助</t>
  </si>
  <si>
    <t>求职和创业补贴★</t>
  </si>
  <si>
    <t>其他就业补助支出</t>
  </si>
  <si>
    <t>抚恤</t>
  </si>
  <si>
    <t>死亡抚恤</t>
  </si>
  <si>
    <t>伤残抚恤</t>
  </si>
  <si>
    <t>在乡复员、退伍军人生活补助</t>
  </si>
  <si>
    <t>义务兵优待</t>
  </si>
  <si>
    <t>农村籍退役士兵老年生活补助</t>
  </si>
  <si>
    <t>光荣院</t>
  </si>
  <si>
    <t>褒扬纪念</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</si>
  <si>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</si>
  <si>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</si>
  <si>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</si>
  <si>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</si>
  <si>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</si>
  <si>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</si>
  <si>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</si>
  <si>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</si>
  <si>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</si>
  <si>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</si>
  <si>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</si>
  <si>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</si>
  <si>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</si>
  <si>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</si>
  <si>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</si>
  <si>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</si>
  <si>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</si>
  <si>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</si>
  <si>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</si>
  <si>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</si>
  <si>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</si>
  <si>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</si>
  <si>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</si>
  <si>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</si>
  <si>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</si>
  <si>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</si>
  <si>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</si>
  <si>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</si>
  <si>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</si>
  <si>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</si>
  <si>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</si>
  <si>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</si>
  <si>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</si>
  <si>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</si>
  <si>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对道路交通事故社会救助基金的补助</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</si>
  <si>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</si>
  <si>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</si>
  <si>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</si>
  <si>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</si>
  <si>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</si>
  <si>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</si>
  <si>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</si>
  <si>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</si>
  <si>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</si>
  <si>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</si>
  <si>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</si>
  <si>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</si>
  <si>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</si>
  <si>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</si>
  <si>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</si>
  <si>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其他退役军人事务管理支出</t>
  </si>
  <si>
    <t>财政代缴社会保险费支出</t>
  </si>
  <si>
    <t>财政代缴城乡居民基本养老保险费支出</t>
  </si>
  <si>
    <t>财政代缴其他社会保险费支出</t>
  </si>
  <si>
    <t>其他社会保障和就业支出</t>
  </si>
  <si>
    <t>208A</t>
  </si>
  <si>
    <t>208B</t>
  </si>
  <si>
    <t>省对下一般性转移支付补助（基本养老保险和低保）</t>
  </si>
  <si>
    <t>九、卫生健康支出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</si>
  <si>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</si>
  <si>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</si>
  <si>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</si>
  <si>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</si>
  <si>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</si>
  <si>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</si>
  <si>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</si>
  <si>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</si>
  <si>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</si>
  <si>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</si>
  <si>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</si>
  <si>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</si>
  <si>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</si>
  <si>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</si>
  <si>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</si>
  <si>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</si>
  <si>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</si>
  <si>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</si>
  <si>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</si>
  <si>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</si>
  <si>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</si>
  <si>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</si>
  <si>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</si>
  <si>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</si>
  <si>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</si>
  <si>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</si>
  <si>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</si>
  <si>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</si>
  <si>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</si>
  <si>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</si>
  <si>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</si>
  <si>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突发公共卫生事件应急处置</t>
  </si>
  <si>
    <t>其他公共卫生支出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</si>
  <si>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</si>
  <si>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</si>
  <si>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</si>
  <si>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</si>
  <si>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</si>
  <si>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</si>
  <si>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</si>
  <si>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</si>
  <si>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</si>
  <si>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</si>
  <si>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</si>
  <si>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</si>
  <si>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</si>
  <si>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</si>
  <si>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</si>
  <si>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</si>
  <si>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</si>
  <si>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</si>
  <si>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</si>
  <si>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</si>
  <si>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</si>
  <si>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</si>
  <si>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</si>
  <si>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</si>
  <si>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</si>
  <si>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中医药事务</t>
  </si>
  <si>
    <t>中医（民族医）药专项</t>
  </si>
  <si>
    <t>其他中医药事务支出</t>
  </si>
  <si>
    <t>疾病预防控制事务</t>
  </si>
  <si>
    <t>其他疾病预防控制事务支出</t>
  </si>
  <si>
    <t>托育服务▲</t>
  </si>
  <si>
    <t>托育机构▲</t>
  </si>
  <si>
    <t>育儿补贴▲</t>
  </si>
  <si>
    <t>其他托育服务支出▲</t>
  </si>
  <si>
    <t>其他卫生健康支出</t>
  </si>
  <si>
    <t>210A</t>
  </si>
  <si>
    <t>210B</t>
  </si>
  <si>
    <t>十、节能环保支出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</si>
  <si>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</si>
  <si>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</si>
  <si>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</si>
  <si>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</si>
  <si>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</si>
  <si>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</si>
  <si>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</si>
  <si>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</si>
  <si>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</si>
  <si>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</si>
  <si>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</si>
  <si>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</si>
  <si>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</si>
  <si>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</si>
  <si>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</si>
  <si>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</si>
  <si>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</si>
  <si>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</si>
  <si>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</si>
  <si>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</si>
  <si>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</si>
  <si>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</si>
  <si>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</si>
  <si>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</si>
  <si>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</si>
  <si>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</si>
  <si>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</si>
  <si>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森林保护修复</t>
  </si>
  <si>
    <t>森林管护</t>
  </si>
  <si>
    <t>社会保险补助</t>
  </si>
  <si>
    <t>政策性社会性支出补助</t>
  </si>
  <si>
    <t>天然林保护工程建设</t>
  </si>
  <si>
    <t>停伐补助</t>
  </si>
  <si>
    <t>其他森林保护修复支出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</si>
  <si>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</si>
  <si>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</si>
  <si>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</si>
  <si>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</si>
  <si>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</si>
  <si>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</si>
  <si>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</si>
  <si>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</si>
  <si>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</si>
  <si>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</si>
  <si>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</si>
  <si>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</si>
  <si>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</si>
  <si>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</si>
  <si>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清洁能源★</t>
  </si>
  <si>
    <t>可再生能源</t>
  </si>
  <si>
    <t>其他清洁能源支出▲</t>
  </si>
  <si>
    <t>循环经济</t>
  </si>
  <si>
    <t>能源管理事务</t>
  </si>
  <si>
    <t>能源科技装备</t>
  </si>
  <si>
    <t>能源行业管理</t>
  </si>
  <si>
    <t>能源管理</t>
  </si>
  <si>
    <t>农村电网建设</t>
  </si>
  <si>
    <t>其他能源管理事务支出</t>
  </si>
  <si>
    <t>其他节能环保支出</t>
  </si>
  <si>
    <t>211A</t>
  </si>
  <si>
    <t>十一、城乡社区支出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</si>
  <si>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</si>
  <si>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</si>
  <si>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</si>
  <si>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</si>
  <si>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</si>
  <si>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</si>
  <si>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</si>
  <si>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</si>
  <si>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</si>
  <si>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</si>
  <si>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</si>
  <si>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</si>
  <si>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</si>
  <si>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</si>
  <si>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</si>
  <si>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212A</t>
  </si>
  <si>
    <t>十二、农林水支出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</si>
  <si>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</si>
  <si>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</si>
  <si>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</si>
  <si>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</si>
  <si>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</si>
  <si>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</si>
  <si>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</si>
  <si>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</si>
  <si>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</si>
  <si>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</si>
  <si>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</si>
  <si>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</si>
  <si>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</si>
  <si>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</si>
  <si>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</si>
  <si>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</si>
  <si>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农业生态资源保护</t>
  </si>
  <si>
    <t>乡村道路建设</t>
  </si>
  <si>
    <t>渔业发展</t>
  </si>
  <si>
    <t>对高校毕业生到基层任职补助</t>
  </si>
  <si>
    <t>耕地建设与利用</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</si>
  <si>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</si>
  <si>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</si>
  <si>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</si>
  <si>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</si>
  <si>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</si>
  <si>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</si>
  <si>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</si>
  <si>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</si>
  <si>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</si>
  <si>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</si>
  <si>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</si>
  <si>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产业化管理</t>
  </si>
  <si>
    <t>信息管理</t>
  </si>
  <si>
    <t>林区公共支出</t>
  </si>
  <si>
    <t>贷款贴息</t>
  </si>
  <si>
    <t>林业草原防灾减灾</t>
  </si>
  <si>
    <t>草原管理</t>
  </si>
  <si>
    <t>退耕还林还草</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</si>
  <si>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</si>
  <si>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</si>
  <si>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</si>
  <si>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</si>
  <si>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</si>
  <si>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</si>
  <si>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</si>
  <si>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</si>
  <si>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</si>
  <si>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</si>
  <si>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</si>
  <si>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</si>
  <si>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</si>
  <si>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</si>
  <si>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</si>
  <si>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</si>
  <si>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</si>
  <si>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</si>
  <si>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</si>
  <si>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</si>
  <si>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</si>
  <si>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</si>
  <si>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</si>
  <si>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</si>
  <si>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</si>
  <si>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巩固脱贫攻坚成果衔接乡村振兴</t>
  </si>
  <si>
    <t>行政运行▼</t>
  </si>
  <si>
    <t>一般行政管理事务▼</t>
  </si>
  <si>
    <t>机关服务▼</t>
  </si>
  <si>
    <t>农村基础设施建设</t>
  </si>
  <si>
    <t>生产发展</t>
  </si>
  <si>
    <t>社会发展</t>
  </si>
  <si>
    <t>贷款奖补和贴息</t>
  </si>
  <si>
    <t>“三西”农业建设专项补助</t>
  </si>
  <si>
    <t>事业运行▼</t>
  </si>
  <si>
    <t>其他巩固脱贫攻坚成果衔接乡村振兴支出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</si>
  <si>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</si>
  <si>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</si>
  <si>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</si>
  <si>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</si>
  <si>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</si>
  <si>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</si>
  <si>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</si>
  <si>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</si>
  <si>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</si>
  <si>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</si>
  <si>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</si>
  <si>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</si>
  <si>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</si>
  <si>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</si>
  <si>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</si>
  <si>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</si>
  <si>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</si>
  <si>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</si>
  <si>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213A</t>
  </si>
  <si>
    <t>213B</t>
  </si>
  <si>
    <t>省对下一般性转移支付补助（农村综合改革）</t>
  </si>
  <si>
    <t>十三、交通运输支出</t>
  </si>
  <si>
    <t>公路水路运输</t>
  </si>
  <si>
    <t>公路建设</t>
  </si>
  <si>
    <t>公路养护</t>
  </si>
  <si>
    <t>交通运输信息化建设</t>
  </si>
  <si>
    <t>公路和运输安全</t>
  </si>
  <si>
    <t>公路运输管理</t>
  </si>
  <si>
    <t>公路和运输技术标准化建设</t>
  </si>
  <si>
    <t>水运建设</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</si>
  <si>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</si>
  <si>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</si>
  <si>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</si>
  <si>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</si>
  <si>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</si>
  <si>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</si>
  <si>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</si>
  <si>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</si>
  <si>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</si>
  <si>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</si>
  <si>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</si>
  <si>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</si>
  <si>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</si>
  <si>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</si>
  <si>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</si>
  <si>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</si>
  <si>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</si>
  <si>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</si>
  <si>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</si>
  <si>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</si>
  <si>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</si>
  <si>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</si>
  <si>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</si>
  <si>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</si>
  <si>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邮政业支出</t>
  </si>
  <si>
    <t>邮政普遍服务与特殊服务</t>
  </si>
  <si>
    <t>其他邮政业支出</t>
  </si>
  <si>
    <t>其他交通运输支出</t>
  </si>
  <si>
    <t>公共交通运营补助</t>
  </si>
  <si>
    <t>214A</t>
  </si>
  <si>
    <t>十四、资源勘探工业信息等支出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</si>
  <si>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</si>
  <si>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</si>
  <si>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</si>
  <si>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</si>
  <si>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</si>
  <si>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</si>
  <si>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</si>
  <si>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</si>
  <si>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</si>
  <si>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</si>
  <si>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</si>
  <si>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</si>
  <si>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</si>
  <si>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</si>
  <si>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</si>
  <si>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</si>
  <si>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</si>
  <si>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</si>
  <si>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</si>
  <si>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</si>
  <si>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</si>
  <si>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</si>
  <si>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t>
  </si>
  <si>
    <t>战备应急</t>
  </si>
  <si>
    <t>专用通信</t>
  </si>
  <si>
    <t>无线电及信息通信监管</t>
  </si>
  <si>
    <t>工程建设及运行维护</t>
  </si>
  <si>
    <t>产业发展</t>
  </si>
  <si>
    <t>其他工业和信息产业支出★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</si>
  <si>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</si>
  <si>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</si>
  <si>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</si>
  <si>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</si>
  <si>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</si>
  <si>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</si>
  <si>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</si>
  <si>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</si>
  <si>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</si>
  <si>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</si>
  <si>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</si>
  <si>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</si>
  <si>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</si>
  <si>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</si>
  <si>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215A</t>
  </si>
  <si>
    <t>十五、商业服务业等支出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</si>
  <si>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</si>
  <si>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</si>
  <si>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</si>
  <si>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</si>
  <si>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</si>
  <si>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</si>
  <si>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</si>
  <si>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</si>
  <si>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</si>
  <si>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</si>
  <si>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</si>
  <si>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216A</t>
  </si>
  <si>
    <t>十六、金融支出</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</si>
  <si>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</si>
  <si>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</si>
  <si>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</si>
  <si>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</si>
  <si>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</si>
  <si>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</si>
  <si>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</si>
  <si>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</si>
  <si>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</si>
  <si>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</si>
  <si>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</si>
  <si>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</si>
  <si>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</si>
  <si>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</si>
  <si>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</si>
  <si>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</si>
  <si>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</si>
  <si>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</si>
  <si>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</si>
  <si>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其他金融支出</t>
  </si>
  <si>
    <t>重点企业贷款贴息</t>
  </si>
  <si>
    <t>217A</t>
  </si>
  <si>
    <t>十七、援助其他地区支出</t>
  </si>
  <si>
    <t>一般公共服务</t>
  </si>
  <si>
    <t>教育</t>
  </si>
  <si>
    <t>文化旅游体育与传媒</t>
  </si>
  <si>
    <t>卫生健康</t>
  </si>
  <si>
    <t>节能环保</t>
  </si>
  <si>
    <t>交通运输</t>
  </si>
  <si>
    <t>住房保障</t>
  </si>
  <si>
    <t>其他支出</t>
  </si>
  <si>
    <t>十八、自然资源海洋气象等支出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</si>
  <si>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</si>
  <si>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</si>
  <si>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</si>
  <si>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</si>
  <si>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</si>
  <si>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</si>
  <si>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</si>
  <si>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</si>
  <si>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</si>
  <si>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</si>
  <si>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</si>
  <si>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</si>
  <si>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</si>
  <si>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</si>
  <si>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</si>
  <si>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</si>
  <si>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</si>
  <si>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</si>
  <si>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</si>
  <si>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</si>
  <si>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</si>
  <si>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</si>
  <si>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</si>
  <si>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</si>
  <si>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</si>
  <si>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</si>
  <si>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</si>
  <si>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</si>
  <si>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</si>
  <si>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</si>
  <si>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</si>
  <si>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</si>
  <si>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</si>
  <si>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</si>
  <si>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</si>
  <si>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</si>
  <si>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220A</t>
  </si>
  <si>
    <t>十九、住房保障支出</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</si>
  <si>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</si>
  <si>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</si>
  <si>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</si>
  <si>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</si>
  <si>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</si>
  <si>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</si>
  <si>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</si>
  <si>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</si>
  <si>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</si>
  <si>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</si>
  <si>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保障性租赁住房</t>
  </si>
  <si>
    <t>配租型住房保障▲</t>
  </si>
  <si>
    <t>配售型保障性住房▲</t>
  </si>
  <si>
    <t>城中村改造▲</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</si>
  <si>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</si>
  <si>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</si>
  <si>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</si>
  <si>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</si>
  <si>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</si>
  <si>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</si>
  <si>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</si>
  <si>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</si>
  <si>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</si>
  <si>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221A</t>
  </si>
  <si>
    <t>二十、粮油物资储备支出</t>
  </si>
  <si>
    <t>粮油事务</t>
  </si>
  <si>
    <t>财务与审计支出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</si>
  <si>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</si>
  <si>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</si>
  <si>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</si>
  <si>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</si>
  <si>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</si>
  <si>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</si>
  <si>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</si>
  <si>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</si>
  <si>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</si>
  <si>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</si>
  <si>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物资保管体系</t>
  </si>
  <si>
    <t>其他粮油事务支出</t>
  </si>
  <si>
    <t>能源储备</t>
  </si>
  <si>
    <t>石油储备</t>
  </si>
  <si>
    <t>天然铀储备</t>
  </si>
  <si>
    <t>煤炭储备</t>
  </si>
  <si>
    <t>成品油储备</t>
  </si>
  <si>
    <t>天然气储备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</si>
  <si>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</si>
  <si>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</si>
  <si>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</si>
  <si>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</si>
  <si>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</si>
  <si>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</si>
  <si>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</si>
  <si>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</si>
  <si>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</si>
  <si>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</si>
  <si>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</si>
  <si>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</si>
  <si>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</si>
  <si>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</si>
  <si>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</si>
  <si>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</si>
  <si>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</si>
  <si>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</si>
  <si>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</si>
  <si>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</si>
  <si>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222A</t>
  </si>
  <si>
    <t>二十一、灾害防治及应急管理支出</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</si>
  <si>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</si>
  <si>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</si>
  <si>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</si>
  <si>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</si>
  <si>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</si>
  <si>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</si>
  <si>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</si>
  <si>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</si>
  <si>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</si>
  <si>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</si>
  <si>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</si>
  <si>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</si>
  <si>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</si>
  <si>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</si>
  <si>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</si>
  <si>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</si>
  <si>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</si>
  <si>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</si>
  <si>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</si>
  <si>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</si>
  <si>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</si>
  <si>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</si>
  <si>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</si>
  <si>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</si>
  <si>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</si>
  <si>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</si>
  <si>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</si>
  <si>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</si>
  <si>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</si>
  <si>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</si>
  <si>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</si>
  <si>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</si>
  <si>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</si>
  <si>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224A</t>
  </si>
  <si>
    <t>二十二、预备费</t>
  </si>
  <si>
    <t>二十三、债务付息支出</t>
  </si>
  <si>
    <t>地方政府一般债务付息支出</t>
  </si>
  <si>
    <t>地方政府一般债券付息支出</t>
  </si>
  <si>
    <t>地方政府向外国政府借款付息支出</t>
  </si>
  <si>
    <t>地方政府向国际组织借款付息支出</t>
  </si>
  <si>
    <t>地方政府其他一般债务付息支出</t>
  </si>
  <si>
    <t>232A</t>
  </si>
  <si>
    <t>二十四、债务发行费用支出</t>
  </si>
  <si>
    <t>地方政府一般债务发行费用支出</t>
  </si>
  <si>
    <t>二十五、其他支出</t>
  </si>
  <si>
    <t>年初预留</t>
  </si>
  <si>
    <t>229A</t>
  </si>
  <si>
    <t>本级地方一般公共预算支出</t>
  </si>
  <si>
    <t>转移性支出</t>
  </si>
  <si>
    <t>返还性支出</t>
  </si>
  <si>
    <t>所得税基数返还支出</t>
  </si>
  <si>
    <t>成品油税费改革税收返还支出</t>
  </si>
  <si>
    <t>增值税税收返还支出</t>
  </si>
  <si>
    <t>消费税税收返还支出</t>
  </si>
  <si>
    <t>增值税“五五分享”税收返还支出</t>
  </si>
  <si>
    <t>其他返还性支出</t>
  </si>
  <si>
    <t>一般性转移支付支出</t>
  </si>
  <si>
    <t>均衡性转移支付支出</t>
  </si>
  <si>
    <t>县级基本财力保障机制奖补资金支出</t>
  </si>
  <si>
    <t>资源枯竭型城市转移支付补助支出</t>
  </si>
  <si>
    <t>产粮（油）大县奖励资金支出</t>
  </si>
  <si>
    <t>重点生态功能区转移支付支出</t>
  </si>
  <si>
    <t>革命老区转移支付支出</t>
  </si>
  <si>
    <t>民族地区转移支付支出</t>
  </si>
  <si>
    <t>边境地区转移支付支出</t>
  </si>
  <si>
    <t>巩固脱贫攻坚成果衔接乡村转移支付支出</t>
  </si>
  <si>
    <t>23002A</t>
  </si>
  <si>
    <t>固定数额和结算补助等其他一般性转移支付支出</t>
  </si>
  <si>
    <t>体制补助支出</t>
  </si>
  <si>
    <t>结算补助支出</t>
  </si>
  <si>
    <t>企业事业单位划转补助支出</t>
  </si>
  <si>
    <t>固定数额补助支出</t>
  </si>
  <si>
    <t>其他一般性转移支付支出</t>
  </si>
  <si>
    <t>23002B</t>
  </si>
  <si>
    <t>共同事权转移支付支出</t>
  </si>
  <si>
    <t>一般公共服务共同财政事权支出</t>
  </si>
  <si>
    <t>外交共同财政事权支出</t>
  </si>
  <si>
    <t>国防共同财政事权支出</t>
  </si>
  <si>
    <t>公共安全共同财政事权支出</t>
  </si>
  <si>
    <t>教育共同财政事权支出</t>
  </si>
  <si>
    <t>科学技术共同财政事权支出</t>
  </si>
  <si>
    <t>文化旅游体育与传媒共同财政事权支出</t>
  </si>
  <si>
    <t>社会保障和就业共同财政事权支出</t>
  </si>
  <si>
    <t>医疗卫生共同财政事权支出</t>
  </si>
  <si>
    <t>节能环保共同财政事权支出</t>
  </si>
  <si>
    <t>城乡社区共同财政事权支出</t>
  </si>
  <si>
    <t>农林水共同财政事权支出</t>
  </si>
  <si>
    <t>交通运输共同财政事权支出</t>
  </si>
  <si>
    <t>资源勘探工业信息等共同财政事权支出</t>
  </si>
  <si>
    <t>商业服务业等共同财政事权支出</t>
  </si>
  <si>
    <t>金融共同财政事权支出</t>
  </si>
  <si>
    <t>自然资源海洋气象等共同财政事权支出</t>
  </si>
  <si>
    <t>住房保障共同财政事权支出</t>
  </si>
  <si>
    <t>粮油物资储备共同财政事权支出</t>
  </si>
  <si>
    <t>灾害防治及应急管理共同财政事权支出</t>
  </si>
  <si>
    <t>其他共同财政事权支出</t>
  </si>
  <si>
    <t>23002C</t>
  </si>
  <si>
    <t>增值税留抵退税及其他退税减税降费转移支付支出</t>
  </si>
  <si>
    <t>增值税留抵退税转移支付支出▼</t>
  </si>
  <si>
    <t>其他退税减税降费转移支付支出▼</t>
  </si>
  <si>
    <t>补助县区财力转移支付支出▼</t>
  </si>
  <si>
    <t>专项转移支付支出</t>
  </si>
  <si>
    <t>外交</t>
  </si>
  <si>
    <t>国防</t>
  </si>
  <si>
    <t>公共安全</t>
  </si>
  <si>
    <t>科学技术</t>
  </si>
  <si>
    <t>社会保障和就业</t>
  </si>
  <si>
    <t>城乡社区</t>
  </si>
  <si>
    <t>农林水</t>
  </si>
  <si>
    <t>资源勘探工业信息等</t>
  </si>
  <si>
    <t>商业服务业等</t>
  </si>
  <si>
    <t>金融</t>
  </si>
  <si>
    <t>自然资源海洋气象等</t>
  </si>
  <si>
    <t>粮油物资储备</t>
  </si>
  <si>
    <t>灾害防治及应急管理</t>
  </si>
  <si>
    <t>上解支出</t>
  </si>
  <si>
    <t>体制上解支出</t>
  </si>
  <si>
    <t>专项上解支出</t>
  </si>
  <si>
    <t>调出资金</t>
  </si>
  <si>
    <t>地方政府一般债务转贷支出</t>
  </si>
  <si>
    <t>地方政府一般债券转贷支出</t>
  </si>
  <si>
    <t>新增一般债券转贷支出</t>
  </si>
  <si>
    <t>再融资一般债券转贷支出</t>
  </si>
  <si>
    <t>置换一般债券转贷支出</t>
  </si>
  <si>
    <t>地方政府向外国政府及国际金融组织借款转贷支出</t>
  </si>
  <si>
    <t>地方政府其他一般债务转贷支出</t>
  </si>
  <si>
    <t>安排预算稳定调节基金</t>
  </si>
  <si>
    <t>补充预算周转金</t>
  </si>
  <si>
    <t>区域间转移性支出</t>
  </si>
  <si>
    <t>援助其他地区支出</t>
  </si>
  <si>
    <t>生态保护补偿转移性支出</t>
  </si>
  <si>
    <t>土地指标调剂转移性支出</t>
  </si>
  <si>
    <t>其他转移性支出</t>
  </si>
  <si>
    <t>地方政府一般债务还本支出</t>
  </si>
  <si>
    <t>地方政府一般债券还本支出</t>
  </si>
  <si>
    <t>通过财政资金等还本支出</t>
  </si>
  <si>
    <t>通过再融资债券还本支出</t>
  </si>
  <si>
    <t>通过置换债券还本支出</t>
  </si>
  <si>
    <t>地方政府向外国政府及国际金融组织借款还本支出</t>
  </si>
  <si>
    <t>地方政府其他一般债务还本支出</t>
  </si>
  <si>
    <t>年终结转</t>
  </si>
  <si>
    <t>23009A</t>
  </si>
  <si>
    <t>上年结转对应安排支出</t>
  </si>
  <si>
    <t>各项支出合计</t>
  </si>
  <si>
    <t>1-3  2026年芒市本级一般公共预算政府预算经济分类表（基本支出）</t>
  </si>
  <si>
    <t>经济科目名称</t>
  </si>
  <si>
    <t>机关工资福利支出</t>
  </si>
  <si>
    <t>工资奖金津补贴</t>
  </si>
  <si>
    <t>社会保障缴费</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</si>
  <si>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</si>
  <si>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</si>
  <si>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</si>
  <si>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</si>
  <si>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</si>
  <si>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</si>
  <si>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</si>
  <si>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</si>
  <si>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</si>
  <si>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</si>
  <si>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</si>
  <si>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</si>
  <si>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t>
  </si>
  <si>
    <t>设备购置</t>
  </si>
  <si>
    <t>大型修缮</t>
  </si>
  <si>
    <t>对事业单位经常性补助</t>
  </si>
  <si>
    <t>工资福利支出</t>
  </si>
  <si>
    <t>商品和服务支出</t>
  </si>
  <si>
    <t>对事业单位资本性补助</t>
  </si>
  <si>
    <t>资本性支出（一）</t>
  </si>
  <si>
    <t>对个人和家庭的补助</t>
  </si>
  <si>
    <t>社会福利和救助</t>
  </si>
  <si>
    <t>助学金</t>
  </si>
  <si>
    <t>离退休费</t>
  </si>
  <si>
    <t>其他对个人和家庭补助</t>
  </si>
  <si>
    <t>对社会保障基金补助</t>
  </si>
  <si>
    <t>对社会保险基金补助</t>
  </si>
  <si>
    <t>支 出 合 计</t>
  </si>
  <si>
    <t>1-4  2026年芒市本级一般公共预算支出表(州（市）对下转移支付项目)</t>
  </si>
  <si>
    <t>项       目</t>
  </si>
  <si>
    <t>其中：延续项目</t>
  </si>
  <si>
    <t>其中：新增项目</t>
  </si>
  <si>
    <t>一般公共服务支出</t>
  </si>
  <si>
    <t>国防支出</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</si>
  <si>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</si>
  <si>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</si>
  <si>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</si>
  <si>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</si>
  <si>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</si>
  <si>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</si>
  <si>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</si>
  <si>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</si>
  <si>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</si>
  <si>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</si>
  <si>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</si>
  <si>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</si>
  <si>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</si>
  <si>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</si>
  <si>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</si>
  <si>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</si>
  <si>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其他收入</t>
  </si>
  <si>
    <t>债务付息支出</t>
  </si>
  <si>
    <t>合计</t>
  </si>
  <si>
    <t>1-5  2026年芒市分地区税收返还和转移支付预算表</t>
  </si>
  <si>
    <t>芒市</t>
  </si>
  <si>
    <t>税收返还</t>
  </si>
  <si>
    <t>转移支付</t>
  </si>
  <si>
    <t>一、提前下达数</t>
  </si>
  <si>
    <t>芒市芒市镇</t>
  </si>
  <si>
    <t>芒市风平镇</t>
  </si>
  <si>
    <t>芒市轩岗乡</t>
  </si>
  <si>
    <t>芒市遮放镇</t>
  </si>
  <si>
    <t>芒市勐戛镇</t>
  </si>
  <si>
    <t>芒市江东乡</t>
  </si>
  <si>
    <t xml:space="preserve">  芒市五岔路乡</t>
  </si>
  <si>
    <t>芒市中山乡</t>
  </si>
  <si>
    <t xml:space="preserve">  芒市三台山乡</t>
  </si>
  <si>
    <t>芒市西山乡</t>
  </si>
  <si>
    <t>芒市芒海镇</t>
  </si>
  <si>
    <t xml:space="preserve">       芒市勐焕街道办事处</t>
  </si>
  <si>
    <t>二、预算数</t>
  </si>
  <si>
    <t>1-6  2026年芒市本级“三公”经费预算财政拨款情况统计表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</si>
  <si>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</si>
  <si>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</si>
  <si>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</si>
  <si>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</si>
  <si>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</si>
  <si>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</si>
  <si>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</si>
  <si>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</si>
  <si>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按小于等于上年预算数要求各预算单位编制三公经费预算。</t>
  </si>
  <si>
    <t>2-1 2026年芒市本级政府性基金预算收入情况表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</si>
  <si>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</si>
  <si>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</si>
  <si>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</si>
  <si>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</si>
  <si>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</si>
  <si>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</si>
  <si>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</si>
  <si>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</si>
  <si>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</si>
  <si>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</si>
  <si>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</si>
  <si>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</si>
  <si>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</si>
  <si>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</si>
  <si>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</si>
  <si>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</si>
  <si>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</si>
  <si>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</si>
  <si>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</si>
  <si>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</si>
  <si>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</si>
  <si>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</si>
  <si>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</si>
  <si>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</si>
  <si>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</si>
  <si>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</si>
  <si>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</si>
  <si>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</si>
  <si>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</si>
  <si>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</si>
  <si>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</si>
  <si>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</si>
  <si>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</si>
  <si>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</si>
  <si>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</si>
  <si>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</si>
  <si>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</si>
  <si>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</si>
  <si>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</si>
  <si>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</si>
  <si>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</si>
  <si>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</si>
  <si>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</si>
  <si>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</si>
  <si>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</si>
  <si>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</si>
  <si>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</si>
  <si>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</si>
  <si>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芒市本级政府性基金预算收入</t>
  </si>
  <si>
    <t>是</t>
  </si>
  <si>
    <t>地方政府专项债务收入</t>
  </si>
  <si>
    <t xml:space="preserve">   政府性基金补助收入</t>
  </si>
  <si>
    <t>否</t>
  </si>
  <si>
    <t xml:space="preserve">     政府性基金补助收入</t>
  </si>
  <si>
    <t xml:space="preserve">     政府性基金上解收入</t>
  </si>
  <si>
    <t xml:space="preserve">   地方政府专项债券转贷收入</t>
  </si>
  <si>
    <t>2-2 2026年芒市本级政府性基金预算支出情况表</t>
  </si>
  <si>
    <t>类</t>
  </si>
  <si>
    <t>一、教育支出▲</t>
  </si>
  <si>
    <t>超长期特别国债安排的支出▲</t>
  </si>
  <si>
    <t>基础教育▲</t>
  </si>
  <si>
    <t>高等教育▲</t>
  </si>
  <si>
    <t>职业教育▲</t>
  </si>
  <si>
    <t>特殊教育▲</t>
  </si>
  <si>
    <t>其他教育支出▲</t>
  </si>
  <si>
    <t>二、科学技术支出▲</t>
  </si>
  <si>
    <t>基础研究▲</t>
  </si>
  <si>
    <t>应用研究▲</t>
  </si>
  <si>
    <t>技术研究与开发▲</t>
  </si>
  <si>
    <t>科技条件与服务▲</t>
  </si>
  <si>
    <t>科技重大项目▲</t>
  </si>
  <si>
    <t>其他科技支出▲</t>
  </si>
  <si>
    <t>207</t>
  </si>
  <si>
    <t>三、文化旅游体育与传媒支出</t>
  </si>
  <si>
    <t>20707</t>
  </si>
  <si>
    <t>国家电影事业发展专项资金安排的支出</t>
  </si>
  <si>
    <t>2070701</t>
  </si>
  <si>
    <t>资助国产影片放映</t>
  </si>
  <si>
    <t>2070702</t>
  </si>
  <si>
    <t>资助影院建设</t>
  </si>
  <si>
    <t>2070703</t>
  </si>
  <si>
    <t>资助少数民族语电影译制</t>
  </si>
  <si>
    <t>2070704</t>
  </si>
  <si>
    <t>购买农村电影公益性放映版权服务</t>
  </si>
  <si>
    <t>2070799</t>
  </si>
  <si>
    <t>其他国家电影事业发展专项资金支出</t>
  </si>
  <si>
    <t>20709</t>
  </si>
  <si>
    <t>旅游发展基金支出</t>
  </si>
  <si>
    <t>2070901</t>
  </si>
  <si>
    <t>宣传促销</t>
  </si>
  <si>
    <t>2070902</t>
  </si>
  <si>
    <t>行业规划</t>
  </si>
  <si>
    <t>2070903</t>
  </si>
  <si>
    <t>旅游事业补助</t>
  </si>
  <si>
    <t>2070904</t>
  </si>
  <si>
    <t>地方旅游开发项目补助</t>
  </si>
  <si>
    <t>2070999</t>
  </si>
  <si>
    <t>其他旅游发展基金支出</t>
  </si>
  <si>
    <t>20710</t>
  </si>
  <si>
    <t>国家电影事业发展专项资金对应专项债务收入安排的支出</t>
  </si>
  <si>
    <t>2071001</t>
  </si>
  <si>
    <t>资助城市影院</t>
  </si>
  <si>
    <t>2071099</t>
  </si>
  <si>
    <t>其他国家电影事业发展专项资金对应专项债务收入支出</t>
  </si>
  <si>
    <t>文化和旅游▲</t>
  </si>
  <si>
    <t>文物▲</t>
  </si>
  <si>
    <t>体育▲</t>
  </si>
  <si>
    <t>新闻出版电影▲</t>
  </si>
  <si>
    <t>广播电视▲</t>
  </si>
  <si>
    <t>其他文化旅游传媒与体育支出▲</t>
  </si>
  <si>
    <t>208</t>
  </si>
  <si>
    <t>四、社会保障和就业支出▲</t>
  </si>
  <si>
    <t>养老机构及服务设施▲</t>
  </si>
  <si>
    <t>公共就业服务设施▲</t>
  </si>
  <si>
    <t>其他社会保障和就业支出▲</t>
  </si>
  <si>
    <t>五、卫生健康支出▲</t>
  </si>
  <si>
    <t>公立医院▲</t>
  </si>
  <si>
    <t>基层医疗卫生机构▲</t>
  </si>
  <si>
    <t>公共卫生机构▲</t>
  </si>
  <si>
    <t>其他卫生健康支出▲</t>
  </si>
  <si>
    <t>211</t>
  </si>
  <si>
    <t>六、节能环保支出</t>
  </si>
  <si>
    <t>21160</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</si>
  <si>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</si>
  <si>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</si>
  <si>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</si>
  <si>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</si>
  <si>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</si>
  <si>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</si>
  <si>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</si>
  <si>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</si>
  <si>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</si>
  <si>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</si>
  <si>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水污染综合治理▲</t>
  </si>
  <si>
    <t>应对气候变化▲</t>
  </si>
  <si>
    <t>“三北”工程建设▲</t>
  </si>
  <si>
    <t>其他节能环保支出▲</t>
  </si>
  <si>
    <t>212</t>
  </si>
  <si>
    <t>七、城乡社区支出</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</si>
  <si>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</si>
  <si>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</si>
  <si>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</si>
  <si>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</si>
  <si>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</si>
  <si>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</si>
  <si>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</si>
  <si>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</si>
  <si>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</si>
  <si>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</si>
  <si>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</si>
  <si>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</si>
  <si>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</si>
  <si>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</si>
  <si>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</si>
  <si>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</si>
  <si>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</si>
  <si>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</si>
  <si>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</si>
  <si>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</si>
  <si>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</si>
  <si>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</si>
  <si>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</si>
  <si>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</si>
  <si>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</si>
  <si>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</si>
  <si>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</si>
  <si>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</si>
  <si>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</si>
  <si>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</si>
  <si>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</si>
  <si>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</si>
  <si>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</si>
  <si>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</si>
  <si>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</si>
  <si>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</si>
  <si>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</si>
  <si>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</si>
  <si>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</si>
  <si>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</si>
  <si>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</si>
  <si>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</si>
  <si>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</si>
  <si>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</si>
  <si>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</si>
  <si>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</si>
  <si>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</si>
  <si>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</si>
  <si>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</si>
  <si>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</si>
  <si>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</si>
  <si>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</si>
  <si>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</si>
  <si>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污水处理费收入安排的支出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</si>
  <si>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</si>
  <si>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</si>
  <si>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</si>
  <si>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</si>
  <si>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</si>
  <si>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</si>
  <si>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</si>
  <si>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</si>
  <si>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</si>
  <si>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</si>
  <si>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</si>
  <si>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</si>
  <si>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</si>
  <si>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</si>
  <si>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</si>
  <si>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</si>
  <si>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</si>
  <si>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</si>
  <si>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</si>
  <si>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</si>
  <si>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</si>
  <si>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</si>
  <si>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</si>
  <si>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</si>
  <si>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</si>
  <si>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</si>
  <si>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</si>
  <si>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</si>
  <si>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</si>
  <si>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</si>
  <si>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</si>
  <si>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</si>
  <si>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</si>
  <si>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</si>
  <si>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</si>
  <si>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</si>
  <si>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</si>
  <si>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</si>
  <si>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</si>
  <si>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</si>
  <si>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</si>
  <si>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</si>
  <si>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城乡社区公共设施▲</t>
  </si>
  <si>
    <t>其他城乡社区支出▲</t>
  </si>
  <si>
    <t>213</t>
  </si>
  <si>
    <t>八、农林水支出</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</si>
  <si>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</si>
  <si>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</si>
  <si>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</si>
  <si>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</si>
  <si>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</si>
  <si>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</si>
  <si>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</si>
  <si>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</si>
  <si>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</si>
  <si>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</si>
  <si>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</si>
  <si>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</si>
  <si>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</si>
  <si>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</si>
  <si>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</si>
  <si>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</si>
  <si>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</si>
  <si>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</si>
  <si>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</si>
  <si>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</si>
  <si>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</si>
  <si>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2136902</t>
  </si>
  <si>
    <t>三峡后续工作</t>
  </si>
  <si>
    <t>2136903</t>
  </si>
  <si>
    <t>地方重大水利工程建设</t>
  </si>
  <si>
    <t>2136999</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</si>
  <si>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</si>
  <si>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</si>
  <si>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</si>
  <si>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</si>
  <si>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</si>
  <si>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</si>
  <si>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大中型水库移民后期扶持基金支出</t>
  </si>
  <si>
    <t>移民补助</t>
  </si>
  <si>
    <t>其他大中型水库移民后期扶持基金支出</t>
  </si>
  <si>
    <t>小型水库移民扶助基金安排的支出</t>
  </si>
  <si>
    <t>其他小型水库移民扶助基金支出</t>
  </si>
  <si>
    <t>小型水库移民扶助基金对应专项债务收入安排的支出</t>
  </si>
  <si>
    <t>其他小型水库移民扶助基金对应专项债务收入安排的支出</t>
  </si>
  <si>
    <t>农业农村支出▲</t>
  </si>
  <si>
    <t>水利支出▲</t>
  </si>
  <si>
    <t>其他农林水支出▲</t>
  </si>
  <si>
    <t>214</t>
  </si>
  <si>
    <t>九、交通运输支出</t>
  </si>
  <si>
    <t>21460</t>
  </si>
  <si>
    <t>海南省高等级公路车辆通行附加费安排的支出</t>
  </si>
  <si>
    <t>2146001</t>
  </si>
  <si>
    <t>2146002</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</si>
  <si>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</si>
  <si>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</si>
  <si>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</si>
  <si>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</si>
  <si>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</si>
  <si>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</si>
  <si>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</si>
  <si>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</si>
  <si>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</si>
  <si>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</si>
  <si>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</si>
  <si>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</si>
  <si>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</si>
  <si>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</si>
  <si>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</si>
  <si>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</si>
  <si>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</si>
  <si>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</si>
  <si>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</si>
  <si>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</si>
  <si>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</si>
  <si>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</si>
  <si>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</si>
  <si>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</si>
  <si>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</si>
  <si>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</si>
  <si>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</si>
  <si>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</si>
  <si>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</si>
  <si>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</si>
  <si>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</si>
  <si>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</si>
  <si>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</si>
  <si>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</si>
  <si>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</si>
  <si>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</si>
  <si>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</si>
  <si>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</si>
  <si>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</si>
  <si>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</si>
  <si>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</si>
  <si>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</si>
  <si>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</si>
  <si>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</si>
  <si>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</si>
  <si>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</si>
  <si>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</si>
  <si>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</si>
  <si>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</si>
  <si>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</si>
  <si>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</si>
  <si>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</si>
  <si>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</si>
  <si>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</si>
  <si>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</si>
  <si>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</si>
  <si>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</si>
  <si>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</si>
  <si>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</si>
  <si>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</si>
  <si>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</si>
  <si>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</si>
  <si>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</si>
  <si>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</si>
  <si>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</si>
  <si>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</si>
  <si>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</si>
  <si>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</si>
  <si>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</si>
  <si>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</si>
  <si>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</si>
  <si>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</si>
  <si>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</si>
  <si>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</si>
  <si>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</si>
  <si>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</si>
  <si>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公路水路运输▲</t>
  </si>
  <si>
    <t>铁路运输▲</t>
  </si>
  <si>
    <t>民用航空运输▲</t>
  </si>
  <si>
    <t>邮政业支出▲</t>
  </si>
  <si>
    <t>其他交通运输支出▲</t>
  </si>
  <si>
    <t>215</t>
  </si>
  <si>
    <t>十、资源勘探工业信息等支出</t>
  </si>
  <si>
    <t>21562</t>
  </si>
  <si>
    <t>农网还贷资金支出</t>
  </si>
  <si>
    <t>2156202</t>
  </si>
  <si>
    <t>地方农网还贷资金支出</t>
  </si>
  <si>
    <t>2156299</t>
  </si>
  <si>
    <t>其他农网还贷资金支出</t>
  </si>
  <si>
    <t>资源勘探开发▲</t>
  </si>
  <si>
    <t>制造业▲</t>
  </si>
  <si>
    <t>工业和信息产业▲</t>
  </si>
  <si>
    <t>其他资源勘探工业信息等支出▲</t>
  </si>
  <si>
    <t>十一、自然资源海洋气象等支出▲</t>
  </si>
  <si>
    <t>耕地保护考核奖惩基金支出▲</t>
  </si>
  <si>
    <t>耕地保护▲</t>
  </si>
  <si>
    <t>补充耕地▲</t>
  </si>
  <si>
    <t>十二、住房保障支出▲</t>
  </si>
  <si>
    <t>保障性租赁住房▲</t>
  </si>
  <si>
    <t>其他住房保障支出▲</t>
  </si>
  <si>
    <t>十三、粮油物资储备支出▲</t>
  </si>
  <si>
    <t>设施建设▲</t>
  </si>
  <si>
    <t>其他粮油物资储备支出▲</t>
  </si>
  <si>
    <t>十四、灾害防治及应急管理支出▲</t>
  </si>
  <si>
    <t>自然灾害防治▲</t>
  </si>
  <si>
    <t>自然灾害恢复重建支出▲</t>
  </si>
  <si>
    <t>其他灾害防治及应急管理支出▲</t>
  </si>
  <si>
    <t>229</t>
  </si>
  <si>
    <t>十五、其他支出</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</si>
  <si>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</si>
  <si>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</si>
  <si>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</si>
  <si>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</si>
  <si>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</si>
  <si>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</si>
  <si>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</si>
  <si>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</si>
  <si>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</si>
  <si>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</si>
  <si>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</si>
  <si>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</si>
  <si>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</si>
  <si>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</si>
  <si>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</si>
  <si>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</si>
  <si>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</si>
  <si>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</si>
  <si>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</si>
  <si>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</si>
  <si>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</si>
  <si>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</si>
  <si>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</si>
  <si>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</si>
  <si>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</si>
  <si>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</si>
  <si>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抗疫特别国债财务基金支出</t>
  </si>
  <si>
    <t>抗疫特别国债财务基金支出★</t>
  </si>
  <si>
    <t>超长期特别国债财务基金支出▲</t>
  </si>
  <si>
    <t>22960</t>
  </si>
  <si>
    <t>彩票公益金安排的支出</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</si>
  <si>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</si>
  <si>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</si>
  <si>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</si>
  <si>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</si>
  <si>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</si>
  <si>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</si>
  <si>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</si>
  <si>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</si>
  <si>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</si>
  <si>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</si>
  <si>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</si>
  <si>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</si>
  <si>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</si>
  <si>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</si>
  <si>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</si>
  <si>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</si>
  <si>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</si>
  <si>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</si>
  <si>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用于城乡医疗救助的的彩票公益金支出</t>
  </si>
  <si>
    <t>2296099</t>
  </si>
  <si>
    <t>用于其他社会公益事业的彩票公益金支出</t>
  </si>
  <si>
    <t>232</t>
  </si>
  <si>
    <t>十六、债务付息支出</t>
  </si>
  <si>
    <t>地方政府专项债务付息支出</t>
  </si>
  <si>
    <t>2320401</t>
  </si>
  <si>
    <t>海南省高等级公路车辆通行附加费债务付息支出</t>
  </si>
  <si>
    <t>2320402</t>
  </si>
  <si>
    <t>港口建设费债务付息支出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</si>
  <si>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</si>
  <si>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</si>
  <si>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</si>
  <si>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</si>
  <si>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</si>
  <si>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</si>
  <si>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</si>
  <si>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</si>
  <si>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</si>
  <si>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</si>
  <si>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</si>
  <si>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</si>
  <si>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</si>
  <si>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</si>
  <si>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</si>
  <si>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</si>
  <si>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</si>
  <si>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</si>
  <si>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</si>
  <si>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</si>
  <si>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</si>
  <si>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</si>
  <si>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</si>
  <si>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</si>
  <si>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</si>
  <si>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</si>
  <si>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</si>
  <si>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</si>
  <si>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t>
  </si>
  <si>
    <t>十七、债务发行费用支出</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</si>
  <si>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</si>
  <si>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</si>
  <si>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</si>
  <si>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</si>
  <si>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</si>
  <si>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</si>
  <si>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</si>
  <si>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</si>
  <si>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</si>
  <si>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</si>
  <si>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</si>
  <si>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</si>
  <si>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</si>
  <si>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</si>
  <si>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</si>
  <si>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</si>
  <si>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</si>
  <si>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</si>
  <si>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</si>
  <si>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</si>
  <si>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</si>
  <si>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</si>
  <si>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</si>
  <si>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</si>
  <si>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</si>
  <si>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</si>
  <si>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</si>
  <si>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</si>
  <si>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其他地方自行试点项目收益专项债务发行费用支出</t>
  </si>
  <si>
    <t>2330499</t>
  </si>
  <si>
    <t>其他政府性基金债务发行费用支出</t>
  </si>
  <si>
    <t>234</t>
  </si>
  <si>
    <t>十八、抗疫特别国债安排的支出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</si>
  <si>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</si>
  <si>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</si>
  <si>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</si>
  <si>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</si>
  <si>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</si>
  <si>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</si>
  <si>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</si>
  <si>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</si>
  <si>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</si>
  <si>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</si>
  <si>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</si>
  <si>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</si>
  <si>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</si>
  <si>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</si>
  <si>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</si>
  <si>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</si>
  <si>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</si>
  <si>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</si>
  <si>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</si>
  <si>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</si>
  <si>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</si>
  <si>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</si>
  <si>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</si>
  <si>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</si>
  <si>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</si>
  <si>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</si>
  <si>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</si>
  <si>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</si>
  <si>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</si>
  <si>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2340202</t>
  </si>
  <si>
    <t>2340203</t>
  </si>
  <si>
    <t>创业担保贷款贴息</t>
  </si>
  <si>
    <t>2340204</t>
  </si>
  <si>
    <t>援企稳岗补贴</t>
  </si>
  <si>
    <t>2340205</t>
  </si>
  <si>
    <t>困难群众基本生活补助</t>
  </si>
  <si>
    <t>2340299</t>
  </si>
  <si>
    <t>其他抗疫相关支出</t>
  </si>
  <si>
    <t>本级政府性基金预算支出</t>
  </si>
  <si>
    <t>230</t>
  </si>
  <si>
    <t>23004</t>
  </si>
  <si>
    <t>政府性基金转移支付</t>
  </si>
  <si>
    <t>2300403</t>
  </si>
  <si>
    <t>抗疫特别国债转移支付支出</t>
  </si>
  <si>
    <t>2300404</t>
  </si>
  <si>
    <t>2300405</t>
  </si>
  <si>
    <t>2300406</t>
  </si>
  <si>
    <t>2300407</t>
  </si>
  <si>
    <t>2300408</t>
  </si>
  <si>
    <t>2300409</t>
  </si>
  <si>
    <t>2300410</t>
  </si>
  <si>
    <t>2300411</t>
  </si>
  <si>
    <t>2300499</t>
  </si>
  <si>
    <t>23006</t>
  </si>
  <si>
    <t>2300603</t>
  </si>
  <si>
    <t>政府性基金上解支出</t>
  </si>
  <si>
    <t>23008</t>
  </si>
  <si>
    <t>2300802</t>
  </si>
  <si>
    <t>政府性基金预算调出资金</t>
  </si>
  <si>
    <t>23009</t>
  </si>
  <si>
    <t>年终结余</t>
  </si>
  <si>
    <t>23011</t>
  </si>
  <si>
    <t>地方政府专项债务转贷支出</t>
  </si>
  <si>
    <t>新增专项债券转贷支出</t>
  </si>
  <si>
    <t>再融资专项债券转贷支出</t>
  </si>
  <si>
    <t>置换专项债券转贷支出</t>
  </si>
  <si>
    <t>231</t>
  </si>
  <si>
    <t>地方政府专项债务还本支出</t>
  </si>
  <si>
    <t>2-3  2026年芒市本级政府性基金支出表(州（市）对下转移支付)</t>
  </si>
  <si>
    <t>一、文化旅游体育与传媒支出</t>
  </si>
  <si>
    <t>二、社会保障和就业支出</t>
  </si>
  <si>
    <t>三、节能环保支出</t>
  </si>
  <si>
    <t>四、城乡社区支出</t>
  </si>
  <si>
    <t>五、农林水支出</t>
  </si>
  <si>
    <t>六、交通运输支出</t>
  </si>
  <si>
    <t>七、资源勘探工业信息等支出</t>
  </si>
  <si>
    <t>八、其他支出</t>
  </si>
  <si>
    <t>九、债务付息支出</t>
  </si>
  <si>
    <t>十、债务发行费用支出</t>
  </si>
  <si>
    <t>十一、抗疫特别国债安排的支出</t>
  </si>
  <si>
    <t>本年支出小计</t>
  </si>
  <si>
    <t>3-1  2026年芒市本级国有资本经营收入预算情况表</t>
  </si>
  <si>
    <t>项        目</t>
  </si>
  <si>
    <t>预算数比上年执行数增长%</t>
  </si>
  <si>
    <t>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</si>
  <si>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</si>
  <si>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</si>
  <si>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</si>
  <si>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</si>
  <si>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</si>
  <si>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农林牧渔企业利润收入</t>
  </si>
  <si>
    <t xml:space="preserve">     军工企业利润收入</t>
  </si>
  <si>
    <t xml:space="preserve">     转制科研院所利润收入</t>
  </si>
  <si>
    <t xml:space="preserve">     地质勘查企业利润收入</t>
  </si>
  <si>
    <t xml:space="preserve">     医药企业利润收入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</si>
  <si>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</si>
  <si>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</si>
  <si>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</si>
  <si>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</si>
  <si>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</si>
  <si>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</si>
  <si>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股利、股息收入</t>
  </si>
  <si>
    <t xml:space="preserve">     国有控股公司股利、股息收入</t>
  </si>
  <si>
    <t xml:space="preserve">     国有参股公司股利、股息收入</t>
  </si>
  <si>
    <t>产权转让收入</t>
  </si>
  <si>
    <t xml:space="preserve">    国有股权、股份转让收入</t>
  </si>
  <si>
    <t xml:space="preserve">    国有独资企业产权转让收入</t>
  </si>
  <si>
    <t xml:space="preserve">   其他国有资本经营预算企业产权转让收入</t>
  </si>
  <si>
    <t>清算收入</t>
  </si>
  <si>
    <t xml:space="preserve">     国有独资企业清算收入</t>
  </si>
  <si>
    <t>其他国有资本经营预算收入</t>
  </si>
  <si>
    <t>芒市本级国有资本经营收入</t>
  </si>
  <si>
    <t xml:space="preserve">  转移性收入</t>
  </si>
  <si>
    <t xml:space="preserve">  上年结转</t>
  </si>
  <si>
    <t>账务调整收入</t>
  </si>
  <si>
    <t>3-4  2026年芒市本级国有资本经营支出预算情况表</t>
  </si>
  <si>
    <t>项   目</t>
  </si>
  <si>
    <t xml:space="preserve">  解决历史遗留问题及改革成本支出</t>
  </si>
  <si>
    <t xml:space="preserve">    "三供一业"移交补助支出</t>
  </si>
  <si>
    <t xml:space="preserve">    其他解决历史遗留问题及改革成本支出</t>
  </si>
  <si>
    <t xml:space="preserve">  国有企业资本金注入</t>
  </si>
  <si>
    <t xml:space="preserve">    国有经济结构调整支出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</si>
  <si>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</si>
  <si>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</si>
  <si>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</si>
  <si>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</si>
  <si>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</si>
  <si>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</si>
  <si>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</si>
  <si>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芒市本级国有资本经营支出</t>
  </si>
  <si>
    <t>国有资本经营预算转移支付</t>
  </si>
  <si>
    <t>结转下年</t>
  </si>
  <si>
    <t>3-3  2026年芒市本级国有资本经营预算转移支付表（分地区）</t>
  </si>
  <si>
    <t>地  区</t>
  </si>
  <si>
    <t>预算数</t>
  </si>
  <si>
    <t>合  计</t>
  </si>
  <si>
    <t>3-4  2026年芒市本级国有资本经营预算转移支付表（分项目）</t>
  </si>
  <si>
    <t>项目名称</t>
  </si>
  <si>
    <t>国有企业退休人员社会化管理中央补助资金预算</t>
  </si>
  <si>
    <t>4-1  2026年芒市本级社会保险基金收入预算情况表</t>
  </si>
  <si>
    <t>项     目</t>
  </si>
  <si>
    <t>2025年执行数</t>
  </si>
  <si>
    <t>一、企业职工基本养老保险基金收入</t>
  </si>
  <si>
    <t xml:space="preserve">    其中：保险费收入</t>
  </si>
  <si>
    <t xml:space="preserve">          利息收入</t>
  </si>
  <si>
    <t xml:space="preserve">          财政补贴收入</t>
  </si>
  <si>
    <t xml:space="preserve">          其他收入</t>
  </si>
  <si>
    <t>二、机关事业单位基本养老保险基金收入</t>
  </si>
  <si>
    <t>三、失业保险基金收入</t>
  </si>
  <si>
    <t>四、城镇职工基本医疗保险基金收入</t>
  </si>
  <si>
    <t>五、工伤保险基金收入</t>
  </si>
  <si>
    <t>六、城乡居民基本养老保险基金收入</t>
  </si>
  <si>
    <t xml:space="preserve">          委托投资收益</t>
  </si>
  <si>
    <t>七、居民基本医疗保险基金收入</t>
  </si>
  <si>
    <t>收入小计</t>
  </si>
  <si>
    <t>上年结余收入</t>
  </si>
  <si>
    <t>上级补助收入</t>
  </si>
  <si>
    <t>下级上解收入</t>
  </si>
  <si>
    <t>收入合计</t>
  </si>
  <si>
    <t>4-2  2026年芒市本级社会保险基金支出预算情况表</t>
  </si>
  <si>
    <r>
      <rPr>
        <sz val="14"/>
        <rFont val="MS Serif"/>
        <charset val="134"/>
      </rPr>
      <t xml:space="preserve">    </t>
    </r>
    <r>
      <rPr>
        <sz val="14"/>
        <color indexed="8"/>
        <rFont val="宋体"/>
        <charset val="134"/>
      </rPr>
      <t>单位：万元</t>
    </r>
  </si>
  <si>
    <t>一、企业职工基本养老保险基金支出</t>
  </si>
  <si>
    <t>　　　基本养老金</t>
  </si>
  <si>
    <t>　　　丧葬抚恤补助</t>
  </si>
  <si>
    <t>　　　其他企业职工基本养老保险基金支出</t>
  </si>
  <si>
    <t>二、机关事业单位基本养老保险基金支出</t>
  </si>
  <si>
    <t>没有数据，省级不经办</t>
  </si>
  <si>
    <t>　　　基本养老金支出</t>
  </si>
  <si>
    <t>　　　其他机关事业单位基本养老保险基金支出</t>
  </si>
  <si>
    <t>七、城乡居民基本养老保险基金支出</t>
  </si>
  <si>
    <t>　　　基础养老金支出</t>
  </si>
  <si>
    <t>　　　个人账户养老金支出</t>
  </si>
  <si>
    <t>　　　丧葬抚恤补助支出</t>
  </si>
  <si>
    <t>　　　其他城乡居民基本养老保险基金支出</t>
  </si>
  <si>
    <t>支出小计</t>
  </si>
  <si>
    <t>　转移性支出</t>
  </si>
  <si>
    <t>　　年终结余</t>
  </si>
  <si>
    <t>　　　社会保险基金预算年终结余</t>
  </si>
  <si>
    <t>　　社会保险基金上解下拨支出</t>
  </si>
  <si>
    <t>　　　社会保险基金上解上级支出</t>
  </si>
  <si>
    <t>支出合计</t>
  </si>
  <si>
    <t>5-1  芒市2025年地方政府债务限额及余额预算情况表</t>
  </si>
  <si>
    <t>单位：亿元</t>
  </si>
  <si>
    <t>地   区</t>
  </si>
  <si>
    <t>2025年债务限额</t>
  </si>
  <si>
    <t>2025年债务余额预计执行数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</si>
  <si>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</si>
  <si>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</si>
  <si>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</si>
  <si>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</si>
  <si>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</si>
  <si>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</si>
  <si>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</si>
  <si>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</si>
  <si>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</si>
  <si>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</si>
  <si>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</si>
  <si>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5-2  芒市本级2025年地方政府一般债务余额情况表</t>
  </si>
  <si>
    <t>项    目</t>
  </si>
  <si>
    <t>执行数</t>
  </si>
  <si>
    <t>一、2024年末地方政府一般债务余额实际数</t>
  </si>
  <si>
    <t>二、2025年末地方政府一般债务余额限额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</si>
  <si>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</si>
  <si>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</si>
  <si>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</si>
  <si>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</si>
  <si>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五、2025年末地方政府一般债务余额预计执行数</t>
  </si>
  <si>
    <t>六、2026年地方财政赤字</t>
  </si>
  <si>
    <t>七、2026年地方政府一般债务余额限额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</si>
  <si>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</si>
  <si>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5-3  芒市本级2025年地方政府专项债务余额情况表</t>
  </si>
  <si>
    <t>一、2024年末地方政府专项债务余额实际数</t>
  </si>
  <si>
    <t>二、2025年末地方政府专项债务余额限额</t>
  </si>
  <si>
    <t>三、2025年地方政府专项债务发行额</t>
  </si>
  <si>
    <t>四、2025年地方政府专项债务还本额</t>
  </si>
  <si>
    <t>五、2025年末地方政府专项债务余额预计执行数</t>
  </si>
  <si>
    <t>六、2025年地方政府专项债务新增限额</t>
  </si>
  <si>
    <t>七、2026年末地方政府专项债务余额限额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</si>
  <si>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</si>
  <si>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5-4  芒市地方政府债券发行及还本
付息情况表</t>
  </si>
  <si>
    <t>公式</t>
  </si>
  <si>
    <t>本级</t>
  </si>
  <si>
    <t>一、2025年发行预计执行数</t>
  </si>
  <si>
    <t>A=B+D</t>
  </si>
  <si>
    <t>（一）一般债券</t>
  </si>
  <si>
    <t xml:space="preserve">   其中：再融资债券</t>
  </si>
  <si>
    <t>（二）专项债券</t>
  </si>
  <si>
    <t>D</t>
  </si>
  <si>
    <t>二、2025年还本预计执行数</t>
  </si>
  <si>
    <t>F=G+H</t>
  </si>
  <si>
    <t>G</t>
  </si>
  <si>
    <t>H</t>
  </si>
  <si>
    <t>三、2025年付息预计执行数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</si>
  <si>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</si>
  <si>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</si>
  <si>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</si>
  <si>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</si>
  <si>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</si>
  <si>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</si>
  <si>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</si>
  <si>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</si>
  <si>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</si>
  <si>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</si>
  <si>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</si>
  <si>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</si>
  <si>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</si>
  <si>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</si>
  <si>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</si>
  <si>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</si>
  <si>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</si>
  <si>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5-5 芒市2026年本级地方政府债务限额提前下达情况表（2026年政府专项债务限额和余额情况表）</t>
  </si>
  <si>
    <t>一、2025年地方政府债务限额</t>
  </si>
  <si>
    <t>其中： 一般债务限额</t>
  </si>
  <si>
    <t xml:space="preserve">       专项债务限额</t>
  </si>
  <si>
    <t>二、提前下达的2026年新增地方政府债务限额</t>
  </si>
  <si>
    <t>注：本表反映本地区及本级年初预算中列示提前下达的新增地方政府债务限额情况，由县级以上地方各级财政部门在本级人民代表大会批准预算后二十日内公开。</t>
  </si>
  <si>
    <t>5-6  芒市2026年年初新增地方政府债券资金安排表</t>
  </si>
  <si>
    <t>序号</t>
  </si>
  <si>
    <t>项目类型</t>
  </si>
  <si>
    <t>项目主管部门</t>
  </si>
  <si>
    <t>债券性质</t>
  </si>
  <si>
    <t>债券规模</t>
  </si>
  <si>
    <t>如：农村公路、市政道路等
如：土地储备、政府收费公路、棚改等</t>
  </si>
  <si>
    <t>一般债券
专项债券</t>
  </si>
  <si>
    <t>...</t>
  </si>
  <si>
    <t>注：本表反映本级当年提前下达的新增地方政府债券资金使用安排，由县级以上地方各级财政部门在本级人民代表大会批准预算后二十日内公开。</t>
  </si>
  <si>
    <t>6-1   2026年市级重大政策和重点项目绩效目标表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</si>
  <si>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</si>
  <si>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</si>
  <si>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</si>
  <si>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</si>
  <si>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</si>
  <si>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</si>
  <si>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</si>
  <si>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</si>
  <si>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</si>
  <si>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</si>
  <si>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芒市农业农村局</t>
  </si>
  <si>
    <t>牛品种改良工作经费</t>
  </si>
  <si>
    <t xml:space="preserve">根据《芒市农业农村局关于请求安排牛品种改良液氮及运输费用的请示》、《芒市人民政府关于安排牛品种改良液氮及运输费用的批复》，投入财政资金1.71万元，用于购买液氮。						
</t>
  </si>
  <si>
    <t>产出指标</t>
  </si>
  <si>
    <t>数量指标</t>
  </si>
  <si>
    <t>购买液氮</t>
  </si>
  <si>
    <t>&gt;=</t>
  </si>
  <si>
    <t>1140</t>
  </si>
  <si>
    <t>升</t>
  </si>
  <si>
    <t>定量指标</t>
  </si>
  <si>
    <t>效益指标</t>
  </si>
  <si>
    <t>社会效益</t>
  </si>
  <si>
    <t>深入开展牛品种改良工作</t>
  </si>
  <si>
    <t>75</t>
  </si>
  <si>
    <t>%</t>
  </si>
  <si>
    <t>满意度指标</t>
  </si>
  <si>
    <t>服务对象满意度</t>
  </si>
  <si>
    <t>农户满意度</t>
  </si>
  <si>
    <t>90</t>
  </si>
  <si>
    <t>芒市农业执法大队工作经费</t>
  </si>
  <si>
    <t>有序开展农产品质量安全执法工作。</t>
  </si>
  <si>
    <t>完成行政处罚案件</t>
  </si>
  <si>
    <t>质量指标</t>
  </si>
  <si>
    <t>评查合格以上</t>
  </si>
  <si>
    <t>95</t>
  </si>
  <si>
    <t>时效指标</t>
  </si>
  <si>
    <t>年内完成</t>
  </si>
  <si>
    <t>=</t>
  </si>
  <si>
    <t>100</t>
  </si>
  <si>
    <t>经济效益</t>
  </si>
  <si>
    <t>挽回社会经济损失</t>
  </si>
  <si>
    <t>降低农业领域违法生产经营活动</t>
  </si>
  <si>
    <t xml:space="preserve">降低农业领域违法生产经营活动
</t>
  </si>
  <si>
    <t>受益群众满意度</t>
  </si>
  <si>
    <t>2026年农业保险市级配套专项经费</t>
  </si>
  <si>
    <t xml:space="preserve">完成水稻（种植险）10.8万亩，水稻（完全成本险）1.2万亩，玉米（种植险）8万亩，玉米（完全成本险）1万亩，甘蔗11.74万亩，天然橡胶（开割期物化成本保险）2.29万亩，天然橡胶收入保险1万亩，能繁母猪0.3万头，育肥猪2万头。						
</t>
  </si>
  <si>
    <t>水稻（种植险）</t>
  </si>
  <si>
    <t>10.8</t>
  </si>
  <si>
    <t>万亩</t>
  </si>
  <si>
    <t xml:space="preserve">水稻（种植险）
</t>
  </si>
  <si>
    <t>水稻（完全成本险）</t>
  </si>
  <si>
    <t>1.1</t>
  </si>
  <si>
    <t xml:space="preserve">水稻（完全成本险）
</t>
  </si>
  <si>
    <t>玉米（种植险）</t>
  </si>
  <si>
    <t>8</t>
  </si>
  <si>
    <t xml:space="preserve">玉米（种植险）
</t>
  </si>
  <si>
    <t>玉米（完全成本险）</t>
  </si>
  <si>
    <t>10000</t>
  </si>
  <si>
    <t>亩</t>
  </si>
  <si>
    <t xml:space="preserve">玉米（完全成本险）
</t>
  </si>
  <si>
    <t>甘蔗</t>
  </si>
  <si>
    <t>11.74</t>
  </si>
  <si>
    <t xml:space="preserve">甘蔗
</t>
  </si>
  <si>
    <t>天然橡胶（开割期物化成本保险）</t>
  </si>
  <si>
    <t>2.29</t>
  </si>
  <si>
    <t xml:space="preserve">天然橡胶（开割期物化成本保险）
</t>
  </si>
  <si>
    <t>天然橡胶收入保险</t>
  </si>
  <si>
    <t xml:space="preserve">天然橡胶收入保险
</t>
  </si>
  <si>
    <t>能繁母猪</t>
  </si>
  <si>
    <t>0.3</t>
  </si>
  <si>
    <t>万头</t>
  </si>
  <si>
    <t xml:space="preserve">能繁母猪
</t>
  </si>
  <si>
    <t>育肥猪</t>
  </si>
  <si>
    <t>2</t>
  </si>
  <si>
    <t xml:space="preserve">育肥猪
</t>
  </si>
  <si>
    <t>农业保险愿保尽保率</t>
  </si>
  <si>
    <t>60</t>
  </si>
  <si>
    <t xml:space="preserve">农业保险愿保尽保率
</t>
  </si>
  <si>
    <t>投保完成时效</t>
  </si>
  <si>
    <t xml:space="preserve">投保完成时效
</t>
  </si>
  <si>
    <t>减少农户经济损失</t>
  </si>
  <si>
    <t>农业保险农户投保意愿增长</t>
  </si>
  <si>
    <t>投保农户满意度</t>
  </si>
  <si>
    <t>85</t>
  </si>
  <si>
    <t>芒市布病本底调查及监测补助资金</t>
  </si>
  <si>
    <t>到2026年末，芒市5个乡镇（风平、勐戛、轩岗、芒市镇、遮放）牛羊布防控维持现在无疫稳控区，牛羊布病得到有效净化，1个乡镇1个奶水牛养殖小区、500头以上2个肉牛规模场通过开展省级布病净化创建场创建工作，为全市及全市牛羊布病区域净化作示范；其余7乡镇以乡镇为单位逐步推进牛羊布病区域净化，牛羊布病得到有效控制。全市畜间布病总体流行率有效降低，牛羊群体健康水平明显提高，个体阳性率控制在0.3%以下，群体阳性率控制在5%以下。</t>
  </si>
  <si>
    <t>牛羊规模场年度采样监测覆盖率</t>
  </si>
  <si>
    <t>牛羊种畜场达到省级净化要求</t>
  </si>
  <si>
    <t>按时发放采样补助</t>
  </si>
  <si>
    <t>牛羊规模场减少损失</t>
  </si>
  <si>
    <t>万元</t>
  </si>
  <si>
    <t>布病防治知识知晓率</t>
  </si>
  <si>
    <t>2026年农产品质量安全检验检测市级配套经费</t>
  </si>
  <si>
    <t xml:space="preserve">完成农产品质量安全2.0批次样品购买1000批次，配套资金2.5万元，检测样品1000批次，配套资金30万元，开展农产品质量安全培训600人次，配套资金3.6万元；下乡宣传材料制作8000份，配套资金2万元。						
</t>
  </si>
  <si>
    <t>农产品买样品费</t>
  </si>
  <si>
    <t>1000</t>
  </si>
  <si>
    <t>批次</t>
  </si>
  <si>
    <t>农产品质量安全检测</t>
  </si>
  <si>
    <t>600</t>
  </si>
  <si>
    <t>人次</t>
  </si>
  <si>
    <t xml:space="preserve">农产品质量安全检测
</t>
  </si>
  <si>
    <t>下乡宣传材料制作</t>
  </si>
  <si>
    <t>8000</t>
  </si>
  <si>
    <t>份</t>
  </si>
  <si>
    <t>检测合格率</t>
  </si>
  <si>
    <t>98</t>
  </si>
  <si>
    <t xml:space="preserve">检测合格率
</t>
  </si>
  <si>
    <t>完成时限</t>
  </si>
  <si>
    <t>按时完成</t>
  </si>
  <si>
    <t>定性指标</t>
  </si>
  <si>
    <t xml:space="preserve">完成时限
</t>
  </si>
  <si>
    <t>每个样品可以为生产者节省检测费</t>
  </si>
  <si>
    <t xml:space="preserve">每个样品可以为生产者节省检测费
</t>
  </si>
  <si>
    <t>农产品质量质量安全意识</t>
  </si>
  <si>
    <t>逐步提升</t>
  </si>
  <si>
    <t xml:space="preserve">农产品质量质量安全意识
</t>
  </si>
  <si>
    <t>人民群众满意度</t>
  </si>
  <si>
    <t>2026年芒市非洲猪瘟防控项目专项资金</t>
  </si>
  <si>
    <t xml:space="preserve">《国务院办公厅关于加强非洲猪瘟防控工作的意见》、《财政部、农业部关于做好非洲猪瘟强制扑杀补助工作的通知》、《芒市非洲猪瘟防控市场调运和屠宰运输监管制度》等五个文件的通知，投入财政资金70万元，用于可疑生猪疫情扑杀补助、应急物资储备、设施设备等相关非洲猪瘟防控应急资金。						
</t>
  </si>
  <si>
    <t>扑杀可疑生猪疫情</t>
  </si>
  <si>
    <t>700</t>
  </si>
  <si>
    <t>头</t>
  </si>
  <si>
    <t>可疑生猪疫情扑杀率</t>
  </si>
  <si>
    <t>增加群众经济收入</t>
  </si>
  <si>
    <t>&lt;=</t>
  </si>
  <si>
    <t>3</t>
  </si>
  <si>
    <t>稳定生猪生产发展保障生猪市场</t>
  </si>
  <si>
    <t>芒市购买兽医社会化服务整县推进市级配套资金</t>
  </si>
  <si>
    <t xml:space="preserve">根据《云南省农业厅关于推进兽医社会化服务工作的实施意见》）、《云南省农业厅办公室转发农业农村部办公厅做好兽医社会化服务推进工作文件的通知》、《芒市农业农村局关于请求批准芒市购买兽医社会化服务整县推进工作实施方案的请示》、《芒市人民政府关于芒市购买兽医社会化服务整县推进工作实施方案的批复》，投入财政资金70万元，用于购买兽医社会化服务。						
</t>
  </si>
  <si>
    <t>购买兽医社会化服务工作主体</t>
  </si>
  <si>
    <t>个</t>
  </si>
  <si>
    <t xml:space="preserve">购买兽医社会化服务工作主体
</t>
  </si>
  <si>
    <t>免疫密度</t>
  </si>
  <si>
    <t>群体免疫密度</t>
  </si>
  <si>
    <t>群体免疫抗体合格率</t>
  </si>
  <si>
    <t>70</t>
  </si>
  <si>
    <t xml:space="preserve">群体免疫抗体合格率
</t>
  </si>
  <si>
    <t>100头以上的养殖场投保数量</t>
  </si>
  <si>
    <t>50</t>
  </si>
  <si>
    <t>辖区能繁母猪保险覆盖率</t>
  </si>
  <si>
    <t>80</t>
  </si>
  <si>
    <t xml:space="preserve">辖区能繁母猪保险覆盖率
</t>
  </si>
  <si>
    <t>病死畜禽无害化处理率</t>
  </si>
  <si>
    <t xml:space="preserve">病死畜禽无害化处理率
</t>
  </si>
  <si>
    <t xml:space="preserve">按时完成
</t>
  </si>
  <si>
    <t>年可以节省财政资金</t>
  </si>
  <si>
    <t>58</t>
  </si>
  <si>
    <t xml:space="preserve">年可以节省财政资金
</t>
  </si>
  <si>
    <t>确保不发生重大动物疫情</t>
  </si>
  <si>
    <t xml:space="preserve">确保不发生重大动物疫情
</t>
  </si>
  <si>
    <t>2025/2026年榨季糖料蔗良种良法技术推广市级配套补贴资金</t>
  </si>
  <si>
    <t xml:space="preserve">计划完成新植糖料蔗健康种苗种植推广面积4.5万亩，补贴330元/亩，补贴资金1485万元，市级配套资金311850元；新植糖料蔗脱毒种苗种植推广0.01万亩，补贴600元/亩，补助金额6万元，市级配套资金1260元；糖料蔗机械化深翻开沟及标准化种植推广面积4.51万亩，补贴130元/亩，补贴资金586.3万元，市级配套资金123123元；宿根保墒管理技术推广面积5万亩，补贴100元/亩，补贴资金500万元，市级配套资金105000元；分布式机械收获10万吨，补贴65元/吨，补贴资金650万元，市级配套资金136500元，市级配套资金共计677733元。						
</t>
  </si>
  <si>
    <t>推广新植健康种苗</t>
  </si>
  <si>
    <t>4.5</t>
  </si>
  <si>
    <t xml:space="preserve">推广新植健康种苗
</t>
  </si>
  <si>
    <t>推广新植脱毒种苗</t>
  </si>
  <si>
    <t>0.01</t>
  </si>
  <si>
    <t xml:space="preserve">推广新植脱毒种苗
</t>
  </si>
  <si>
    <t>推广机械化深翻开沟及种植</t>
  </si>
  <si>
    <t>4.51</t>
  </si>
  <si>
    <t>推广宿根保墒管理技术推</t>
  </si>
  <si>
    <t>5</t>
  </si>
  <si>
    <t xml:space="preserve">推广宿根保墒管理技术推
</t>
  </si>
  <si>
    <t>推广分布式机械收获</t>
  </si>
  <si>
    <t>10</t>
  </si>
  <si>
    <t>万吨</t>
  </si>
  <si>
    <t xml:space="preserve">推广分布式机械收获
</t>
  </si>
  <si>
    <t>项目验收合格率</t>
  </si>
  <si>
    <t xml:space="preserve">项目验收合格率
</t>
  </si>
  <si>
    <t>亩增产率</t>
  </si>
  <si>
    <t xml:space="preserve">亩增产率
</t>
  </si>
  <si>
    <t>糖料甘蔗种植效益</t>
  </si>
  <si>
    <t>明显提升</t>
  </si>
  <si>
    <t xml:space="preserve">糖料甘蔗种植效益
</t>
  </si>
  <si>
    <t>生态效益</t>
  </si>
  <si>
    <t>耕地质量</t>
  </si>
  <si>
    <t xml:space="preserve">耕地质量
</t>
  </si>
  <si>
    <t>受益对象满意度</t>
  </si>
  <si>
    <t xml:space="preserve">受益对象满意度
</t>
  </si>
  <si>
    <t>芒市人民政府水利局</t>
  </si>
  <si>
    <t>芒市果朗河芒里至芒市大河交汇口治理项目资金</t>
  </si>
  <si>
    <t>治理段全长12.195km；</t>
  </si>
  <si>
    <t>治理段全长</t>
  </si>
  <si>
    <t>12.195</t>
  </si>
  <si>
    <t>千米</t>
  </si>
  <si>
    <t>绩效目标申报表</t>
  </si>
  <si>
    <t>项目（工程）质量合格率</t>
  </si>
  <si>
    <t>项目开工时间</t>
  </si>
  <si>
    <t>2022/10/8</t>
  </si>
  <si>
    <t>项目竣工时间</t>
  </si>
  <si>
    <t>2023/10/8</t>
  </si>
  <si>
    <t>可持续影响</t>
  </si>
  <si>
    <t>使用年限</t>
  </si>
  <si>
    <t>&gt;</t>
  </si>
  <si>
    <t>30</t>
  </si>
  <si>
    <t>年</t>
  </si>
  <si>
    <t>受益人口满意度</t>
  </si>
  <si>
    <t>芒市大河芒瓦桥至龙江交汇口段河道治理工程资金</t>
  </si>
  <si>
    <t>治理河道长度8.90km，新建土堤3.20km、加高赔厚6.05km；新建干砌石护坡9.25km、钢筋石笼护脚及护岸17.165km（护脚9.25km，护岸7.915km）、消能防冲坎2道、亲水台阶18处、上堤道路18处。</t>
  </si>
  <si>
    <t>治理流域面积</t>
  </si>
  <si>
    <t>8.9</t>
  </si>
  <si>
    <t>芒瓦桥绩效目标表</t>
  </si>
  <si>
    <t>项目完成及时率</t>
  </si>
  <si>
    <t>工程设计使用年限</t>
  </si>
  <si>
    <t>20</t>
  </si>
  <si>
    <t>受益贫困人口满意度</t>
  </si>
  <si>
    <t>芒市城市河道污染治理综合整治工程资金</t>
  </si>
  <si>
    <t>芒市城区6条河道清淤</t>
  </si>
  <si>
    <t>芒市城区河道清淤数量</t>
  </si>
  <si>
    <t>6</t>
  </si>
  <si>
    <t>条</t>
  </si>
  <si>
    <t>芒市城区河道清淤</t>
  </si>
  <si>
    <t>保障周边住户安全度汛</t>
  </si>
  <si>
    <t>有保障</t>
  </si>
  <si>
    <t>芒市城市防洪规划编制资金</t>
  </si>
  <si>
    <t>编制芒市城市防洪规划</t>
  </si>
  <si>
    <t>芒市城市防洪规划报告编制费</t>
  </si>
  <si>
    <t>1700000</t>
  </si>
  <si>
    <t>元</t>
  </si>
  <si>
    <t>芒市城市防洪规划编制</t>
  </si>
  <si>
    <t>保障城市生活有序运行</t>
  </si>
  <si>
    <t>城市居住人口满意度</t>
  </si>
  <si>
    <t>2026年农村供水保障工程维修养护资金</t>
  </si>
  <si>
    <t>芒市20件农村饮水工程进行维修养护</t>
  </si>
  <si>
    <t>新建或改善贫困村饮水设施数量</t>
  </si>
  <si>
    <t>个（项）</t>
  </si>
  <si>
    <t>农村供水保障工程维修养护绩效目标表</t>
  </si>
  <si>
    <t>项目（工程）验收合格率</t>
  </si>
  <si>
    <t>项目（工程）完成及时率</t>
  </si>
  <si>
    <t>解决饮水安全问题人数</t>
  </si>
  <si>
    <t>人</t>
  </si>
  <si>
    <t>15</t>
  </si>
  <si>
    <t>芒市民政局</t>
  </si>
  <si>
    <t>高龄津贴资金</t>
  </si>
  <si>
    <t>2026年计划高龄津贴补助资金546.96万元。根据《云南省老年人权益保障条例》、《省政府第十四次常务会议纪要》等文件要求，对芒市户籍的80周岁至99周岁、100周岁以上老年人，分别按照月人均不低于50元、300元的标准补助高龄津贴，对符合条件的老年人做到不漏不重、及时达标发放津贴。</t>
  </si>
  <si>
    <t>保障对象人数</t>
  </si>
  <si>
    <t>8900</t>
  </si>
  <si>
    <t>对芒市户籍的80周岁至99周岁、100周岁以上老年人，分别按照月人均不低于50元、300元的标准补助高龄津贴</t>
  </si>
  <si>
    <t>补助资金按月发放率</t>
  </si>
  <si>
    <t>按月发放补助资金</t>
  </si>
  <si>
    <t>提高老人经济效益</t>
  </si>
  <si>
    <t>不断提高</t>
  </si>
  <si>
    <t>有效提高老年人生活水平</t>
  </si>
  <si>
    <t>高龄津贴发放对象政策知晓率</t>
  </si>
  <si>
    <t>通过采取各种手段宣传高龄政策</t>
  </si>
  <si>
    <t>老年人群满意度</t>
  </si>
  <si>
    <t>不断提高服务对象满意度</t>
  </si>
  <si>
    <t>困难群众救助补助资金</t>
  </si>
  <si>
    <t>规范城乡低保政策实施，合理确定保障标准，使低保对象基本生活得到有效保障。统筹城乡特困人员救助供养工作，合理确定保障标准。规范实施临时救助政策，实现及时高效，救急解难。规范实施农村留守儿童。</t>
  </si>
  <si>
    <t>困难群众救助人数</t>
  </si>
  <si>
    <t>8696</t>
  </si>
  <si>
    <t>困难群众救助对象</t>
  </si>
  <si>
    <t>按月发放率</t>
  </si>
  <si>
    <t>困难群众生活水平情况</t>
  </si>
  <si>
    <t>有所提升</t>
  </si>
  <si>
    <t>有所提升困难群众生活水平情况</t>
  </si>
  <si>
    <t>政策知晓率</t>
  </si>
  <si>
    <t>88</t>
  </si>
  <si>
    <t>通过宣传提高政策知晓率</t>
  </si>
  <si>
    <t>救助对象对社会救助实施的满意度</t>
  </si>
  <si>
    <t>不断提高救助对象对社会救助实施的满意度</t>
  </si>
  <si>
    <t>残疾人两项补贴资金</t>
  </si>
  <si>
    <t>本年，困难残疾人生活补贴每人每月由70元提高到90元，一级护理补贴每人每月由80元提高到100元，二级护理补贴每人每月由70元提高到90元。</t>
  </si>
  <si>
    <t>困难残疾人保障人数</t>
  </si>
  <si>
    <t>1612</t>
  </si>
  <si>
    <t>以2025年10月保障人数测算。</t>
  </si>
  <si>
    <t>一级重度残疾人数</t>
  </si>
  <si>
    <t>1247</t>
  </si>
  <si>
    <t>二级重度残疾人数</t>
  </si>
  <si>
    <t>1933</t>
  </si>
  <si>
    <t>补助标准</t>
  </si>
  <si>
    <t>元/人*月</t>
  </si>
  <si>
    <t>根据德民发〔2022〕69号文件精神，困难残疾人生活补贴每人每月由70元提高到90元，一级护理补贴每人每月由80元提高到100元，二级护理补贴每人每月由70元提高到90元。</t>
  </si>
  <si>
    <t>补贴发放时间</t>
  </si>
  <si>
    <t>按月发放</t>
  </si>
  <si>
    <t>按月发放补助。</t>
  </si>
  <si>
    <t>促进残疾人生活水平改善情况</t>
  </si>
  <si>
    <t>稳步提升</t>
  </si>
  <si>
    <t>残疾人生活水平稳步提升。</t>
  </si>
  <si>
    <t>残疾人两项补贴基本生活保障制度</t>
  </si>
  <si>
    <t>不断完善</t>
  </si>
  <si>
    <t>不断完善残疾人两项补贴基本生活保障制度</t>
  </si>
  <si>
    <t>补贴对象人群满意度</t>
  </si>
  <si>
    <t>区划地名工作经费</t>
  </si>
  <si>
    <t>1.芒市地名普查成果转换经费。2.乡村著名行动地名标志牌、行政区域标志牌需设置经费。3.芒市行政区划调整（图纸、勘界、办公经费）。4.乡镇行政区域界线联合检查经费</t>
  </si>
  <si>
    <t>第二次全国地名普查成果转化</t>
  </si>
  <si>
    <t>1.0</t>
  </si>
  <si>
    <t>芒市民政局第二次全国地名普查成果转化</t>
  </si>
  <si>
    <t>提高地名管理和服务效率</t>
  </si>
  <si>
    <t>项目完成进度率</t>
  </si>
  <si>
    <t>及时完成项目</t>
  </si>
  <si>
    <t>推进普查成果转化工作</t>
  </si>
  <si>
    <t>有序推进</t>
  </si>
  <si>
    <t>推进普查成果转化工作，对规范地名管理、满足社会需求</t>
  </si>
  <si>
    <t>工作满意度</t>
  </si>
  <si>
    <t>不断提高工作满意度</t>
  </si>
  <si>
    <t>社会救助工作经费</t>
  </si>
  <si>
    <t>1.根据社会救助政策调整，组织业务培训。2.开展入户调查。</t>
  </si>
  <si>
    <t>组织培训涉及乡镇数</t>
  </si>
  <si>
    <t>13</t>
  </si>
  <si>
    <t>根据每年社会救助政策调整，组织业务培训</t>
  </si>
  <si>
    <t>培训目标的合理性</t>
  </si>
  <si>
    <t>人才引进补助资金</t>
  </si>
  <si>
    <t>补助张谦人才引进激励保障</t>
  </si>
  <si>
    <t>干部人才引进人数</t>
  </si>
  <si>
    <t>人才引进激励保障</t>
  </si>
  <si>
    <t>人才引进的力度</t>
  </si>
  <si>
    <t>显著提高</t>
  </si>
  <si>
    <t>显著提高人才引进的力度</t>
  </si>
  <si>
    <t>补助对象满意度</t>
  </si>
  <si>
    <t>历史墓地搬迁补助经费</t>
  </si>
  <si>
    <t>根据根据《芒市殡葬管理实施细则》文件精神，历史墓地搬迁补助经费50万元。</t>
  </si>
  <si>
    <t>资金发放率</t>
  </si>
  <si>
    <t>及时发放补助资金</t>
  </si>
  <si>
    <t>推进殡葬事业持续发展</t>
  </si>
  <si>
    <t>持续发展</t>
  </si>
  <si>
    <t>持续推进殡葬事业发展</t>
  </si>
  <si>
    <t>群众满意度</t>
  </si>
  <si>
    <t>火化奖励和火化补助经费</t>
  </si>
  <si>
    <t>根据《芒市殡葬管理实施细则》文件精神，火化区范围内，按照规定火化后安葬的，给予一定奖励，2026年需要火化奖励450万元、火化补助5万元，共计455万元。</t>
  </si>
  <si>
    <t>城乡居民死亡火化人员认定确认率</t>
  </si>
  <si>
    <t>城乡居民死亡火化人员</t>
  </si>
  <si>
    <t>补助资金及时发放率</t>
  </si>
  <si>
    <t>及时发放</t>
  </si>
  <si>
    <t>提高土地利用保护生态环境</t>
  </si>
  <si>
    <t>有所改善</t>
  </si>
  <si>
    <t>实行殡葬改革，提高土地利用，保护生态环境</t>
  </si>
  <si>
    <t>市殡仪馆工作经费</t>
  </si>
  <si>
    <t>主要用于殡仪馆办公设施设备费30万元，殡仪馆火化证2万元，殡仪馆火化设备使用成本及维护168万元。</t>
  </si>
  <si>
    <t>各项工作及时完成率</t>
  </si>
  <si>
    <t>及时完成各项工作</t>
  </si>
  <si>
    <t>社会公众满意度</t>
  </si>
  <si>
    <t>芒市教育体育局</t>
  </si>
  <si>
    <t>学前教育免大班生均公用经费</t>
  </si>
  <si>
    <t>做好2026年本部门人员、公用经费保障，按规定落实干部职工各项待遇，支持部门正常履职。</t>
  </si>
  <si>
    <t>公用经费保障人数</t>
  </si>
  <si>
    <t>反映公用经费保障部门（单位）正常运转的在职人数情况。在职人数主要指办公、会议、培训、差旅、水费、电费等公用经费中服务保障的人数。</t>
  </si>
  <si>
    <t>部门运转</t>
  </si>
  <si>
    <t>正常运转</t>
  </si>
  <si>
    <t>反映部门（单位）正常运转情况。</t>
  </si>
  <si>
    <t>单位人员满意度</t>
  </si>
  <si>
    <t xml:space="preserve">反映部门（单位）人员对公用经费保障的满意程度。
</t>
  </si>
  <si>
    <t>芒市学校建设项目教育专项资金</t>
  </si>
  <si>
    <t>年内开工建设</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</si>
  <si>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</si>
  <si>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</si>
  <si>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</si>
  <si>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</si>
  <si>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计划开工率</t>
  </si>
  <si>
    <t>反映工程按计划开工情况。
项目按计划开工率=实际开工项目个数/按计划应开工项目个数×100%。</t>
  </si>
  <si>
    <t>设计功能实现率</t>
  </si>
  <si>
    <t>反映建设项目设施设计功能的实现情况。
设计功能实现率=（实际实现设计功能数/计划实现设计功能数）*100%</t>
  </si>
  <si>
    <t>受益人群满意度</t>
  </si>
  <si>
    <t>调查人群中对设施建设或设施运行的满意度。
受益人群覆盖率=（调查人群中对设施建设或设施运行的人数/问卷调查人数）*100%</t>
  </si>
  <si>
    <t>芒市教育体育局项目建设前期费用教育专项资金</t>
  </si>
  <si>
    <t>下达项目资金，并开工建设</t>
  </si>
  <si>
    <t>受益人群覆盖率</t>
  </si>
  <si>
    <t>反映项目设计受益人群或地区的实现情况。
受益人群覆盖率=（实际实现受益人群数/计划实现受益人群数）*100%</t>
  </si>
  <si>
    <t>芒市老年人体育活动专项经费</t>
  </si>
  <si>
    <t>2026年开展芒市老年体育活动工作。</t>
  </si>
  <si>
    <t>组织培训期数</t>
  </si>
  <si>
    <t>次</t>
  </si>
  <si>
    <t>反映预算部门（单位）组织开展各类培训的期数。</t>
  </si>
  <si>
    <t>老年人体育活动</t>
  </si>
  <si>
    <t>显著提升</t>
  </si>
  <si>
    <t>老年人体育活动显著提高</t>
  </si>
  <si>
    <t>参训人员满意度</t>
  </si>
  <si>
    <t>反映参训人员对培训内容、讲师授课、课程设置和培训效果等的满意度。</t>
  </si>
  <si>
    <t>义务教育阶段特殊教育学校和随班就读残疾学生生均公用经费</t>
  </si>
  <si>
    <t xml:space="preserve">反映公用经费保障部门（单位）正常运转的在职人数情况。在职人数主要指办公、会议、培训、差旅、水费、电费等公用经费中服务保障的人数。
</t>
  </si>
  <si>
    <t xml:space="preserve">反映部门（单位）正常运转情况。
</t>
  </si>
  <si>
    <t>城乡义务教育（小学寄宿生）生均公用经费</t>
  </si>
  <si>
    <t>城乡义务教育（小学）生均公用经费</t>
  </si>
  <si>
    <t>反映部门（单位）人员对公用经费保障的满意程度。</t>
  </si>
  <si>
    <t>德宏州“金孔雀”引才项目人才激励保障资金</t>
  </si>
  <si>
    <t>发放2026年德宏州“金孔雀”引才项目人才激励保障资金</t>
  </si>
  <si>
    <t>发放保障资金</t>
  </si>
  <si>
    <t>612000</t>
  </si>
  <si>
    <t>提高人才工作积极性</t>
  </si>
  <si>
    <t>反映人才的满意程度。</t>
  </si>
  <si>
    <t>体育赛事活动及器材购置教育专项经费</t>
  </si>
  <si>
    <t>开展我市体育赛事活动，促进我市体育事业发展。</t>
  </si>
  <si>
    <t>开展体育赛事活动</t>
  </si>
  <si>
    <t>组织实施活动的方案</t>
  </si>
  <si>
    <t>促进我市体育事业发展的影响力</t>
  </si>
  <si>
    <t>参与运动员的满意度</t>
  </si>
  <si>
    <t>生源地信用助学贷款风险补偿金教育专项资金</t>
  </si>
  <si>
    <t>支付生源地信用助学贷款风险补偿金</t>
  </si>
  <si>
    <t>风险补偿金支付及时率</t>
  </si>
  <si>
    <t>及时付生源地助学贷款风险补偿金</t>
  </si>
  <si>
    <t>缓解学生家庭经济困难</t>
  </si>
  <si>
    <t>学生和家长满意度</t>
  </si>
  <si>
    <t>生源地助学贷款学生和家长满意度</t>
  </si>
  <si>
    <t>基础教育学校校长职级奖励教育专项资金</t>
  </si>
  <si>
    <t>1.建立健全2026年学校党组领导机制，促进学校领导班子发展；
2.为学校培养及优化领导班子提供基本保障，促进基础教育学校校长、书记的工作积极性及领导作用。</t>
  </si>
  <si>
    <t>享受奖励人数</t>
  </si>
  <si>
    <t>66</t>
  </si>
  <si>
    <t>奖励事项公示度</t>
  </si>
  <si>
    <t>补助政策的宣传效果情况。
政策知晓率=调查中补助政策知晓人数/调查总人数*100%</t>
  </si>
  <si>
    <t>获补助受益对象的满意程度</t>
  </si>
  <si>
    <t>芒市学校土地征地费用教育专项资金</t>
  </si>
  <si>
    <t>下达项目资金</t>
  </si>
  <si>
    <t>普通高中免学杂费专项资金</t>
  </si>
  <si>
    <t>2026年1.高中及以上阶段各项国家资助政策按规定得到落实；2.满足家庭经济困难学生基本学习生活需要，学生和家长满意度不断提高。</t>
  </si>
  <si>
    <t>免学费按规定及时拨款率</t>
  </si>
  <si>
    <t>分配时结合实际向脱贫地区倾斜</t>
  </si>
  <si>
    <t>学生满意度</t>
  </si>
  <si>
    <t>家长满意度</t>
  </si>
  <si>
    <t>芒市学校设施设备采购教育专项资金</t>
  </si>
  <si>
    <t>下达项目资金，实施项目采购</t>
  </si>
  <si>
    <t>芒市大河体育公园建设项目经费</t>
  </si>
  <si>
    <t>新建芒市大河体育公园，促进我市体育基础设施建设。</t>
  </si>
  <si>
    <t>新建芒市大河体育公园</t>
  </si>
  <si>
    <t>项目设施方案</t>
  </si>
  <si>
    <t>对我市体育发展的影响力</t>
  </si>
  <si>
    <t>受益人员满意度</t>
  </si>
  <si>
    <t>组织实施方案计划</t>
  </si>
  <si>
    <t>成本指标</t>
  </si>
  <si>
    <t>经济成本指标</t>
  </si>
  <si>
    <t>新建体育公园</t>
  </si>
  <si>
    <t>芒市中小学校园视频监控系统建设项目(教育专项)资金</t>
  </si>
  <si>
    <t>在113所中小学的学生重点出入场所安装565个摄像头，特别是薄弱学校的校园监控要重点推进。</t>
  </si>
  <si>
    <t>安装摄像头</t>
  </si>
  <si>
    <t>565</t>
  </si>
  <si>
    <t>对薄弱学校的薄弱环节重点安装</t>
  </si>
  <si>
    <t>校园安全性显著提高</t>
  </si>
  <si>
    <t>满意度</t>
  </si>
  <si>
    <t>芒市政务服务管理局</t>
  </si>
  <si>
    <t>标准化规范化便利化网络安全服务资金</t>
  </si>
  <si>
    <t>严格落实政务数据安全管理主体责任和分级分类保护规定，做好网络数据安全保障工作。加强政务数据全生命周期安全防护规定，确保政务网络和数据安全。</t>
  </si>
  <si>
    <t>群众和企业隐私信息保护</t>
  </si>
  <si>
    <t>群众和企业隐私信息保护是否显著提高</t>
  </si>
  <si>
    <t>交易中心电子化平台运维工作经费</t>
  </si>
  <si>
    <t>通过不断配合做好交易平台数智化升级，逐步融入全国一体化技术和数据市场，形成统一规范、信息共享的招标投标和公共资源交易平台体系。2026年完成进场交易项目公平性竞争审查率100%，最少走访8家企业，宣传招标投标法律法规，为企业纾困解难；完成州级安排部署的各项工作目标，年内考评排在全州前列。</t>
  </si>
  <si>
    <t>系统全年正常运行天数</t>
  </si>
  <si>
    <t>300</t>
  </si>
  <si>
    <t>反映信息系统全年正常运行天数情况</t>
  </si>
  <si>
    <t>保障交易项目正常进行</t>
  </si>
  <si>
    <t>保障水平逐年提高</t>
  </si>
  <si>
    <t>因故障影响正常交易</t>
  </si>
  <si>
    <t>使用单位人员的满意度</t>
  </si>
  <si>
    <t>服务对象满意度大于90%</t>
  </si>
  <si>
    <t>州级和芒市政务服务场所标准化建设专项资金</t>
  </si>
  <si>
    <t>完成州级和芒市政务服务场所标准化建设项目一期全部工程，完成竣工验收等工作，确保政务服务工作的正常运转运行。</t>
  </si>
  <si>
    <t>大厅办事服务效果</t>
  </si>
  <si>
    <t>大厅办事效果显著提高得满分</t>
  </si>
  <si>
    <t>预算股专款</t>
  </si>
  <si>
    <t>城市基础设施专项经费</t>
  </si>
  <si>
    <t>城市基础设施费安排支出资金</t>
  </si>
  <si>
    <t>200</t>
  </si>
  <si>
    <t>按比例</t>
  </si>
  <si>
    <t>全市PPP可行性缺口补助和政府购买服务专项资金</t>
  </si>
  <si>
    <t>PPP可行性缺口补助和政府购买服务</t>
  </si>
  <si>
    <t>PPP可行性缺口补助</t>
  </si>
  <si>
    <t>3000</t>
  </si>
  <si>
    <t>按比率</t>
  </si>
  <si>
    <t>全市PPP可行性缺口补助和政府购买服务</t>
  </si>
  <si>
    <t>芒市自然资源局</t>
  </si>
  <si>
    <t>芒市土地收购储备成本经费</t>
  </si>
  <si>
    <t>进行土地收储，完成农用地及土地征收报批，年内组织供地，发挥土地资源效益，为重大项目、城市基础设施建设项目等提供用地保障，促进地方经济发展。</t>
  </si>
  <si>
    <t>完成征拆迁补偿及其他相关事项</t>
  </si>
  <si>
    <t>按质按量完成征拆补偿及土地前期开发及其他相关事项</t>
  </si>
  <si>
    <t>出让国有建设用地增加财政收入</t>
  </si>
  <si>
    <t>政府、群众满意度。</t>
  </si>
  <si>
    <t>项目实施产生的各方面成本</t>
  </si>
  <si>
    <t>收回国有建设用地使用权补偿经费</t>
  </si>
  <si>
    <t>尽快解决群众安置问题，未达限度维护改造群众利益，同事加快项目建设进度，完善土地收回后出让相关手续。</t>
  </si>
  <si>
    <t>收回国有建设用地</t>
  </si>
  <si>
    <t>盘活土地资产</t>
  </si>
  <si>
    <t>政府群众满意度</t>
  </si>
  <si>
    <t>芒市林业和草原局</t>
  </si>
  <si>
    <t>2026年森林防火“三.三”制专项经费</t>
  </si>
  <si>
    <t>全面提升森林火灾的综合防控能力，有力的保护森林资源和人民群众的生命财产安全。</t>
  </si>
  <si>
    <t>重点区域火情监测覆盖率</t>
  </si>
  <si>
    <t>提升森林火灾的综合防控能力，有效加强森林火灾预防和早期处置</t>
  </si>
  <si>
    <t>效果显著</t>
  </si>
  <si>
    <t>全面提升森林火灾的综合防控能力</t>
  </si>
  <si>
    <t>生态环境成本指标</t>
  </si>
  <si>
    <t>森林火灾受害率</t>
  </si>
  <si>
    <t>0.9</t>
  </si>
  <si>
    <t>2026年林草专项经费</t>
  </si>
  <si>
    <t>优化资源配置，强化过程管控，完善内控制度，经费使用合规率100%。加强森林防火预防和扑救，应急体系和地方森林消防队伍建设，全面提升森林火灾的综合防控能力</t>
  </si>
  <si>
    <t>经费拨付及时率</t>
  </si>
  <si>
    <t>森林资源保护和管理能力</t>
  </si>
  <si>
    <t>生态系统和生物多样性保护</t>
  </si>
  <si>
    <t>得到有效保护</t>
  </si>
  <si>
    <t>芒市环保局机关</t>
  </si>
  <si>
    <t>芒市环境监测站标准化建设项目资金</t>
  </si>
  <si>
    <t>建成芒市标准化生态环境监测站，实现常规监测、应急监测能力，为生态文明建设，生态环境保护奠定监测基础。</t>
  </si>
  <si>
    <t>2026年底前完成建设</t>
  </si>
  <si>
    <t>按照监测站标准化建设完工</t>
  </si>
  <si>
    <t>生态环境质量提升率</t>
  </si>
  <si>
    <t>对各项生态环境指标进行监测</t>
  </si>
  <si>
    <t>对生态环境影响的可持续性</t>
  </si>
  <si>
    <t>对生态环境进行监测，反映生态环境质量持续改善</t>
  </si>
  <si>
    <t>群众对生态环境满意度</t>
  </si>
  <si>
    <t>采用问卷调查形式测算群众满意度</t>
  </si>
  <si>
    <t>生态环境监测站建设资金</t>
  </si>
  <si>
    <t>180</t>
  </si>
  <si>
    <t>反映生态环境监测站建设成本</t>
  </si>
  <si>
    <t>生态环境质量、生态环境监督性监测经费</t>
  </si>
  <si>
    <t>对辖区内河湖库地表水、城市水体、噪声等生态环境质量和全市行政区域内重点排污单位开展监测。以掌握、分析被监测对象的状况为下一步政策制定、获得生态功能区转移支付提供数据支撑。项目具体实施的监测对象为：芒市风平断面上游城区河流水质监测，总计33个监测点位，每月开展一次；城市黑臭水体排查监测，共计27个点位，二、三季度各开展一次；芒市江东乡草坝水库、芒海镇南毕河农村“千吨万人”饮用水源地水质监测，每季度监测1次，遮放镇芒号龙洞每年监测2次（上下半年各一次）；农村黑臭水体，每年第三季度监测1次；农村生活污水处理设施，每半年监测1次；乡镇级集中式饮用水源地水质监测，每年监测一次；城市区域声环境质量、城市道路交通声环境质量每年开展1次，城市功能区声环境质量监测每季度开展1次和19家重点排污单位污染源执法监测；1个国控地表水水质自动监测站、2个国控城市空气站基础保障等。</t>
  </si>
  <si>
    <t>水气土噪声监测项目</t>
  </si>
  <si>
    <t>反映33个监测点位，城区每季度监测及12家重点排污单位等，提交的监测结果及监测方案、报告及完成所需监测频次合格率</t>
  </si>
  <si>
    <t>水气土噪声出具检测报告</t>
  </si>
  <si>
    <t>102</t>
  </si>
  <si>
    <t>改善城乡农村人居环境</t>
  </si>
  <si>
    <t>对辖区环境改善情况</t>
  </si>
  <si>
    <t>水气土噪声生态环境质量</t>
  </si>
  <si>
    <t>达标</t>
  </si>
  <si>
    <t>反映生态环境质量、重点排污单位的水、气、土、噪声排放达标情况</t>
  </si>
  <si>
    <t>社会公众对环境质量满意度</t>
  </si>
  <si>
    <t>反映辖区内社会公众对居住环境质量的满意程度</t>
  </si>
  <si>
    <t>饮用水源地生物多样性保护及其他生态环保项目监管专项资金</t>
  </si>
  <si>
    <t>（1）对芒市已划定9个饮用水水源保护区进行监管；
（2）对芒市的自然保护地开展监督管理工作；
（3）对芒市的生物多样性保护开展相关工作；
（4）对芒市以前年度申请到的环保专项资金项目进行监管。</t>
  </si>
  <si>
    <t>自然保护区监管的相关报告</t>
  </si>
  <si>
    <t>完成自然保护区监管报告2份</t>
  </si>
  <si>
    <t>饮用水源保护监管记录</t>
  </si>
  <si>
    <t>完成超过10份的饮用水水源监管记录。</t>
  </si>
  <si>
    <t>生物多样性保护的相关报告</t>
  </si>
  <si>
    <t>完成2份以上的生物多样性保护报告。</t>
  </si>
  <si>
    <t>项目监管记录</t>
  </si>
  <si>
    <t>24</t>
  </si>
  <si>
    <t>完成24份以上的项目监管记录</t>
  </si>
  <si>
    <t>年内出具报告及时率</t>
  </si>
  <si>
    <t>年内按照年初目标出具报告数</t>
  </si>
  <si>
    <t>改善全市生态环境质量</t>
  </si>
  <si>
    <t>项目的监管、饮用水源保护、生物多样性保护生态监管可提高生态环境质量。</t>
  </si>
  <si>
    <t>全市居民对生态环境提升满意度</t>
  </si>
  <si>
    <t>对群众开展满意度调查。</t>
  </si>
  <si>
    <t>芒市人民政府发展和改革局</t>
  </si>
  <si>
    <t>芒市项目前期工作经费</t>
  </si>
  <si>
    <t>该笔资金为项目的前期费用，支付项目的可行性研究报告等费用</t>
  </si>
  <si>
    <t>争取上级项目</t>
  </si>
  <si>
    <t>向上级争取的项目个数</t>
  </si>
  <si>
    <t>带动经济增长</t>
  </si>
  <si>
    <t>地方经济增长</t>
  </si>
  <si>
    <t>芒市住房和城乡建设局</t>
  </si>
  <si>
    <t>芒市第二污水处理厂托管运营经费</t>
  </si>
  <si>
    <t>确保第二污水处理厂正常运行，改善芒市投资环境，改善居民生活环境，争取居民对用水满意度达90%。</t>
  </si>
  <si>
    <t>污水处理等级</t>
  </si>
  <si>
    <t>合格及以上</t>
  </si>
  <si>
    <t>反映污水处理等级</t>
  </si>
  <si>
    <t>改善芒市用水环境</t>
  </si>
  <si>
    <t>改善</t>
  </si>
  <si>
    <t>反映改善芒市用水环境</t>
  </si>
  <si>
    <t>用水对象满意度</t>
  </si>
  <si>
    <t>反映用水对象满意度</t>
  </si>
  <si>
    <t>城市园林绿化用水水费资金</t>
  </si>
  <si>
    <t>城市园林绿化用水水费资金。</t>
  </si>
  <si>
    <t>资金使用合规性</t>
  </si>
  <si>
    <t>合规</t>
  </si>
  <si>
    <t>反映资金使用合规性情况。</t>
  </si>
  <si>
    <t>促进城市园林绿化</t>
  </si>
  <si>
    <t>促进</t>
  </si>
  <si>
    <t>反映对城市园林绿化的促进情况。</t>
  </si>
  <si>
    <t>人员满意度</t>
  </si>
  <si>
    <t>反映人员满意度情况</t>
  </si>
  <si>
    <t>市政基础设施建设预备费市级预算专项资金</t>
  </si>
  <si>
    <t>支付历年工程欠款及市政基础设施建设预备费市级预算专项资金</t>
  </si>
  <si>
    <t>年度工作任务完成率</t>
  </si>
  <si>
    <t>反映年度工作任务的完成情况。</t>
  </si>
  <si>
    <t>反映年度开展项目的验收合格情况。</t>
  </si>
  <si>
    <t>反映部门年度工作完成的及时情况。</t>
  </si>
  <si>
    <t>提升城市人居环境</t>
  </si>
  <si>
    <t>有效</t>
  </si>
  <si>
    <t>反映提升城市人居环境的效果。</t>
  </si>
  <si>
    <t>反映社会公众满意程度。</t>
  </si>
  <si>
    <t>芒市清源环境治理有限公司污水处理服务经费</t>
  </si>
  <si>
    <t>确保日污水处理量不低于3万立方米，拉动当地就业人数22人，带动全州城镇化增长，改善芒市居民居住环境，保障城区供水安全。</t>
  </si>
  <si>
    <t>确保日污水处理量</t>
  </si>
  <si>
    <t>万立方米</t>
  </si>
  <si>
    <t>反映确保日污水处理量是否达到3万立方米。</t>
  </si>
  <si>
    <t>拉动当地就业人数</t>
  </si>
  <si>
    <t>22</t>
  </si>
  <si>
    <t>反映拉动当地就业人数</t>
  </si>
  <si>
    <t>改善芒市居民居住环境</t>
  </si>
  <si>
    <t>反映改善芒市居民居住环境</t>
  </si>
  <si>
    <t>居民满意度</t>
  </si>
  <si>
    <t>反映居民满意度</t>
  </si>
  <si>
    <t>芒市人民政府交通运输局</t>
  </si>
  <si>
    <t>芒市优先发展公共交通线路运营补助资金</t>
  </si>
  <si>
    <t>根据芒市人大常委会关于印发&lt;芒市城区公共交通现状及发展情况专题询问清单&gt;的通知：关于市人民政府在《城市公共交通条例》颁布施行后，贯彻落实《城市公共交通条例》采取的办法和举措方面：加大对公交企业的支持力度。将公交发展专项资金2493.28万元纳入年度财政预算。</t>
  </si>
  <si>
    <t>获补对象数</t>
  </si>
  <si>
    <t>1.00</t>
  </si>
  <si>
    <t>人(人次、家)</t>
  </si>
  <si>
    <t>反映获补助人员、企业的数量情况，也适用补贴、资助等形式的补助。</t>
  </si>
  <si>
    <t>兑现准确率</t>
  </si>
  <si>
    <t>反映补助准确发放的情况。
补助兑现准确率=补助兑付额/应付额*100%</t>
  </si>
  <si>
    <t>发放及时率</t>
  </si>
  <si>
    <t>反映发放单位及时发放补助资金的情况。
发放及时率=在时限内发放资金/应发放资金*100%</t>
  </si>
  <si>
    <t>经营状况改善</t>
  </si>
  <si>
    <t>明显</t>
  </si>
  <si>
    <t>反映补助促进受助企业经营状况改善的情况。</t>
  </si>
  <si>
    <t>反映获补助受益对象的满意程度。</t>
  </si>
  <si>
    <t>芒市农村公路养护地方配套资金</t>
  </si>
  <si>
    <t>开展好农村公534条3193.947公里，其中：县道32条851.667公里、乡道121条1090.069公里、村道381条1252.211公里及152座3632.96延米桥梁养护，确保全市人民群众安全见出行，确保公路完好、整洁、安全和畅通，延长农村公路使用寿命。2026年计划使用722万元。</t>
  </si>
  <si>
    <t>农村公路养护里程</t>
  </si>
  <si>
    <t>3079.013</t>
  </si>
  <si>
    <t>平方米/公里/立方/亩等</t>
  </si>
  <si>
    <t>反映新建、改造、修缮工程量完成情况。</t>
  </si>
  <si>
    <t>优良路率较上年提升率</t>
  </si>
  <si>
    <t>反映工程实施期间的安全目标。</t>
  </si>
  <si>
    <t>农村公路养护按期完成率</t>
  </si>
  <si>
    <t>反映工程按计划完工情况。
计划完工率=实际完成工程项目个数/按计划应完成项目个数。</t>
  </si>
  <si>
    <t>基本公共服务水平</t>
  </si>
  <si>
    <t>提升</t>
  </si>
  <si>
    <t>反映基本公共服务水平。</t>
  </si>
  <si>
    <t>芒市老年人、残疾人公交车补贴经费</t>
  </si>
  <si>
    <t>2026年老年人残疾人公交车补贴经费50万元。</t>
  </si>
  <si>
    <t>芒市危桥改造项目地方配套资金</t>
  </si>
  <si>
    <t>实施四、五类危桥改造项目，计划使用280万元。</t>
  </si>
  <si>
    <t>危桥改造项目</t>
  </si>
  <si>
    <t>个/标段</t>
  </si>
  <si>
    <t>反映工程设计实现的功能数量或工程的相对独立单元的数量。</t>
  </si>
  <si>
    <t>计划完工率</t>
  </si>
  <si>
    <t>芒市农村公路应急抢险工程资金</t>
  </si>
  <si>
    <t>完成县道32条851.667公里、乡道121条1090.069公里、村道381条1252.211公里及152座3632.96延米桥梁灾毁应急养护，保障公路障通。2026年计划使用80万元。</t>
  </si>
  <si>
    <t>农村公路受灾后修复乡镇个数</t>
  </si>
  <si>
    <t>11</t>
  </si>
  <si>
    <t>应急保通按期完成率</t>
  </si>
  <si>
    <t>按期完成投资率</t>
  </si>
  <si>
    <t>公对经济发展的促进作用</t>
  </si>
  <si>
    <t xml:space="preserve">反映公对经济发展的促进作用。
</t>
  </si>
  <si>
    <t>大瑞铁路芒市段征地拆迁补偿专项资金</t>
  </si>
  <si>
    <t>根据根据德宏州人民政府办公室关于印发《大瑞铁路德宏段征地拆迁工作经费管理办法（试行）》的通知及《大瑞铁路德宏段建设征地拆迁有关工作专题会议纪要》第5期，请求解决大瑞铁路芒市段征地拆迁资金5130万元、工作经费30万元，共计5160万元。</t>
  </si>
  <si>
    <t>工程数量</t>
  </si>
  <si>
    <t>工程验收合格率</t>
  </si>
  <si>
    <t xml:space="preserve">反映项目资金支付情况。
</t>
  </si>
  <si>
    <t>6-2  重点工作情况解释说明汇总表</t>
  </si>
  <si>
    <t>重点工作</t>
  </si>
  <si>
    <t>2026年工作重点及工作情况</t>
  </si>
  <si>
    <t>芒市实行乡财市管，按照市与乡（镇）财政管理体制，乡（镇）按照市级部门预算管理，故无对下转移支付情况。</t>
  </si>
  <si>
    <t>举借债务</t>
  </si>
  <si>
    <t>我市将严格执行政府债务限额管理，在政府债务限额内通过申请发行地方政府债券举借债务，本级政府及其所属部门不以任何方式举借债务，不为任何单位和个人的债务以任何方式提供担保。</t>
  </si>
  <si>
    <t>预算绩效</t>
  </si>
  <si>
    <t>扎实开展绩效管理提升行动，持续推进绩效和预算管理深度融合，提前谋划，突出重点，着力在“统筹、节流、优化、提效、改革”上下功夫，强化财政资金统筹，强化勤俭节约意识，强化预算刚性约束。深入实施预算绩效管理，注重绩效评价结果运用，加大绩效评估、目标管理、运行监控、评价结果运用等环节的建设力度，不断提高财政资源配置效率和使用效益。纵深推进预算一体化改革，严把预算编制、资产配置、政府采购、预算评审等关口，着力规范项目支出预算，优先保障基本民生支出、债务还本付息支出。管好用好专项债券，紧盯中央政策动向，按照“资金跟着项目走”的原则，加强资金项目监管，把好项目资金预算入口和结算出口，合理加快债券资金使用进度，提高债券项目收益率。</t>
  </si>
  <si>
    <t>开源挖潜并举，全力做大财政“蛋糕”</t>
  </si>
  <si>
    <t>一是强化税收征管，坚持依法治税，完善财税库协作机制，优化营商环境，大力培植实体经济和新税源，努力挖掘存量税源潜力，确保税收收入稳定增长；二是盘活资源资产，采取“盘活存量、挖掘增量”策略，加快土地“招拍挂”进度，加大力度清理处置闲置国有资产，力争实现资产资源收益最大化；三是积极向上争取，建立健全高质量项目滚动库，主动对接上级政策与资金导向，量力而行谋划储备教育、交通、环保、民生等亟需项目。全力做好新增专项债券项目申报、审核和储备，加强项目全生命周期管理，提高资金使用效益和项目收益率；四是推动国企增效，深化国企改革，优化资产资源配置，支持国有企业提升市场化运营能力和盈利能力，为财政增收开辟新路。</t>
  </si>
  <si>
    <t>硬化预算约束，集中财力保基本民生</t>
  </si>
  <si>
    <t>一是持续坚持过“紧日子”，牢固树立长期艰苦奋斗思想，坚持“大钱大方、小钱小气”，持续推进节约型财政建设。2026年继续压减一般性支出10%以上，最大化压减非刚性、非重点项目支出，严控“三公”经费；二是优化支出结构，坚持“以收定支、量力而行”，进一步优化财政支出结构，加强财政库款科学调度和管理，确保库款保障水平处于合理区间；三是优先保障“三保”和民生，始终将“三保”支出摆在财政保障最优先位置，做到应保尽保、及时足额。坚持尽力而为、量力而行，统筹财力加大对教育文化、医疗卫生、社会保障、生态环境等重点民生领域的投入力度，兜牢兜实基本民生底线，切实将政府过“紧日子”转化为百姓的“好日子”。</t>
  </si>
  <si>
    <t>精准谋划施策，坚决守住债务风险底线</t>
  </si>
  <si>
    <t>一是压实化债主体责任，继续压实各相关部门化债责任，积极争取上级化债支持资金，大力盘活国有资产资源，努力增加地方可用财力，全力推进存量债务化解，确保完成年度化债目标，合理控制政府债务规模，密切跟踪监测债务风险指标；二是强化风险监测预警，建立健全地方债务风险防范化解长效机制。提前2个月对可能出现的偿债风险进行预警提示。加强与上级财政的沟通汇报，确保不发生债务逾期风险事件，坚决守住不发生系统性区域性风险的底线；三是严控新增规范管理，严格执行《预算法》等法律法规。扎实做好债务结构优化、降低融资成本工作。加强财政承受能力评估和建设项目可行性研究论证，严格规范政府采购和举债融资行为，坚决杜绝新增隐性债务，严防新增政府拖欠企业账款，严控新建政府投资项目，坚决杜绝项目超预算、企业垫资等变相举债行为。</t>
  </si>
  <si>
    <t>深化改革创新，提升现代财政治理能力</t>
  </si>
  <si>
    <t>一是深化预算管理改革，纵深推进预算管理一体化改革。加强财政资源统筹，深化零基预算运用，持续建设节约型财政。推进支出标准体系建设，提升绩效管理效能，强化预算刚性约束。加强预算信息公开，拓展公开范围和内容，提升财政透明度；二是提升绩效管理质效，持续开展预算绩效管理提升行动，推动绩效管理与预算编制、执行、监督深度融合。在“统筹、节流、优化、提效、改革”上持续发力，强化绩效评价结果应用，切实提升财政资源配置效率和资金使用效益；三是强化财会监督效能，健全财会监督体系，强化财政资金使用全过程监管。采取定期检查与不定期抽查相结合的方式，对重点领域、重大项目资金实施跟踪问效，确保资金使用安全、规范、高效。贯通人大监督、审计监督、财会监督等力量。</t>
  </si>
</sst>
</file>

<file path=xl/styles.xml><?xml version="1.0" encoding="utf-8"?>
<styleSheet xmlns="http://schemas.openxmlformats.org/spreadsheetml/2006/main">
  <numFmts count="34">
    <numFmt numFmtId="176" formatCode="&quot;$&quot;\ #,##0.00_-;[Red]&quot;$&quot;\ #,##0.00\-"/>
    <numFmt numFmtId="177" formatCode="\$#,##0.00;\(\$#,##0.00\)"/>
    <numFmt numFmtId="178" formatCode="yy\.mm\.dd"/>
    <numFmt numFmtId="179" formatCode="_-&quot;$&quot;\ * #,##0_-;_-&quot;$&quot;\ * #,##0\-;_-&quot;$&quot;\ * &quot;-&quot;_-;_-@_-"/>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80" formatCode="_-&quot;$&quot;\ * #,##0.00_-;_-&quot;$&quot;\ * #,##0.00\-;_-&quot;$&quot;\ * &quot;-&quot;??_-;_-@_-"/>
    <numFmt numFmtId="181" formatCode="_(&quot;$&quot;* #,##0.00_);_(&quot;$&quot;* \(#,##0.00\);_(&quot;$&quot;* &quot;-&quot;??_);_(@_)"/>
    <numFmt numFmtId="182" formatCode="&quot;$&quot;#,##0_);[Red]\(&quot;$&quot;#,##0\)"/>
    <numFmt numFmtId="183" formatCode="#,##0.0_);\(#,##0.0\)"/>
    <numFmt numFmtId="184" formatCode="_ * #,##0_ ;_ * \-#,##0_ ;_ * &quot;-&quot;??_ ;_ @_ "/>
    <numFmt numFmtId="185" formatCode="0_ "/>
    <numFmt numFmtId="186" formatCode="_-* #,##0.00_-;\-* #,##0.00_-;_-* &quot;-&quot;??_-;_-@_-"/>
    <numFmt numFmtId="187" formatCode="_(* #,##0.00_);_(* \(#,##0.00\);_(* &quot;-&quot;??_);_(@_)"/>
    <numFmt numFmtId="188" formatCode="&quot;$&quot;#,##0.00_);[Red]\(&quot;$&quot;#,##0.00\)"/>
    <numFmt numFmtId="189" formatCode="#,##0;\(#,##0\)"/>
    <numFmt numFmtId="190" formatCode="#,##0.0000"/>
    <numFmt numFmtId="191" formatCode="\$#,##0;\(\$#,##0\)"/>
    <numFmt numFmtId="192" formatCode="#,##0_);[Red]\(#,##0\)"/>
    <numFmt numFmtId="193" formatCode="_-* #,##0_-;\-* #,##0_-;_-* &quot;-&quot;_-;_-@_-"/>
    <numFmt numFmtId="194" formatCode="&quot;$&quot;\ #,##0_-;[Red]&quot;$&quot;\ #,##0\-"/>
    <numFmt numFmtId="195" formatCode="#\ ??/??"/>
    <numFmt numFmtId="196" formatCode="0\.0,&quot;0&quot;"/>
    <numFmt numFmtId="197" formatCode="_(&quot;$&quot;* #,##0_);_(&quot;$&quot;* \(#,##0\);_(&quot;$&quot;* &quot;-&quot;_);_(@_)"/>
    <numFmt numFmtId="198" formatCode="0.0000_ "/>
    <numFmt numFmtId="199" formatCode="_(* #,##0_);_(* \(#,##0\);_(* &quot;-&quot;_);_(@_)"/>
    <numFmt numFmtId="200" formatCode="#,##0.000000"/>
    <numFmt numFmtId="201" formatCode="0.0"/>
    <numFmt numFmtId="202" formatCode="#,##0_ ;[Red]\-#,##0\ "/>
    <numFmt numFmtId="203" formatCode="#,##0_ "/>
    <numFmt numFmtId="204" formatCode="0.0%"/>
    <numFmt numFmtId="205" formatCode="#,##0.00_ ;\-#,##0.00;;"/>
  </numFmts>
  <fonts count="127">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0"/>
      <name val="宋体"/>
      <charset val="134"/>
    </font>
    <font>
      <b/>
      <sz val="10"/>
      <name val="宋体"/>
      <charset val="134"/>
    </font>
    <font>
      <sz val="11"/>
      <color rgb="FF000000"/>
      <name val="Calibri"/>
      <charset val="134"/>
    </font>
    <font>
      <sz val="20"/>
      <color indexed="8"/>
      <name val="方正小标宋简体"/>
      <charset val="134"/>
    </font>
    <font>
      <b/>
      <sz val="14"/>
      <color indexed="8"/>
      <name val="宋体"/>
      <charset val="134"/>
    </font>
    <font>
      <sz val="14"/>
      <color indexed="8"/>
      <name val="宋体"/>
      <charset val="134"/>
    </font>
    <font>
      <sz val="9"/>
      <color rgb="FF000000"/>
      <name val="SimSun"/>
      <charset val="134"/>
    </font>
    <font>
      <sz val="9"/>
      <color rgb="FF000000"/>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sz val="14"/>
      <name val="宋体"/>
      <charset val="134"/>
    </font>
    <font>
      <b/>
      <sz val="15"/>
      <name val="SimSun"/>
      <charset val="134"/>
    </font>
    <font>
      <sz val="9"/>
      <name val="SimSun"/>
      <charset val="134"/>
    </font>
    <font>
      <b/>
      <sz val="14"/>
      <name val="宋体"/>
      <charset val="134"/>
    </font>
    <font>
      <sz val="12"/>
      <name val="宋体"/>
      <charset val="134"/>
    </font>
    <font>
      <sz val="14"/>
      <name val="MS Serif"/>
      <charset val="134"/>
    </font>
    <font>
      <sz val="14"/>
      <name val="Times New Roman"/>
      <charset val="134"/>
    </font>
    <font>
      <sz val="20"/>
      <color rgb="FF000000"/>
      <name val="方正小标宋简体"/>
      <charset val="134"/>
    </font>
    <font>
      <b/>
      <sz val="12"/>
      <name val="宋体"/>
      <charset val="134"/>
    </font>
    <font>
      <sz val="11"/>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name val="宋体"/>
      <charset val="134"/>
      <scheme val="minor"/>
    </font>
    <font>
      <sz val="14"/>
      <color rgb="FF000000"/>
      <name val="宋体"/>
      <charset val="134"/>
    </font>
    <font>
      <sz val="14"/>
      <color theme="1"/>
      <name val="宋体"/>
      <charset val="134"/>
    </font>
    <font>
      <sz val="20"/>
      <color indexed="8"/>
      <name val="宋体"/>
      <charset val="134"/>
    </font>
    <font>
      <sz val="18"/>
      <color indexed="8"/>
      <name val="方正小标宋简体"/>
      <charset val="134"/>
    </font>
    <font>
      <sz val="20"/>
      <color theme="1"/>
      <name val="方正小标宋简体"/>
      <charset val="134"/>
    </font>
    <font>
      <b/>
      <sz val="14"/>
      <name val="黑体"/>
      <charset val="134"/>
    </font>
    <font>
      <sz val="14"/>
      <color indexed="9"/>
      <name val="宋体"/>
      <charset val="134"/>
    </font>
    <font>
      <sz val="12"/>
      <name val="仿宋_GB2312"/>
      <charset val="134"/>
    </font>
    <font>
      <sz val="20"/>
      <color theme="1"/>
      <name val="方正小标宋_GBK"/>
      <charset val="134"/>
    </font>
    <font>
      <b/>
      <sz val="12"/>
      <color theme="1"/>
      <name val="宋体"/>
      <charset val="134"/>
      <scheme val="minor"/>
    </font>
    <font>
      <sz val="12"/>
      <color theme="1"/>
      <name val="宋体"/>
      <charset val="134"/>
      <scheme val="minor"/>
    </font>
    <font>
      <sz val="14"/>
      <name val="Arial"/>
      <charset val="134"/>
    </font>
    <font>
      <b/>
      <sz val="18"/>
      <color indexed="8"/>
      <name val="方正小标宋简体"/>
      <charset val="134"/>
    </font>
    <font>
      <b/>
      <sz val="14"/>
      <color theme="1"/>
      <name val="宋体"/>
      <charset val="134"/>
    </font>
    <font>
      <sz val="12"/>
      <color indexed="8"/>
      <name val="宋体"/>
      <charset val="134"/>
    </font>
    <font>
      <b/>
      <sz val="11"/>
      <name val="宋体"/>
      <charset val="134"/>
    </font>
    <font>
      <sz val="11"/>
      <color indexed="9"/>
      <name val="宋体"/>
      <charset val="134"/>
    </font>
    <font>
      <sz val="12"/>
      <color indexed="9"/>
      <name val="宋体"/>
      <charset val="134"/>
    </font>
    <font>
      <b/>
      <sz val="11"/>
      <color indexed="63"/>
      <name val="宋体"/>
      <charset val="134"/>
    </font>
    <font>
      <sz val="11"/>
      <color theme="0"/>
      <name val="宋体"/>
      <charset val="0"/>
      <scheme val="minor"/>
    </font>
    <font>
      <b/>
      <sz val="10"/>
      <name val="MS Sans Serif"/>
      <charset val="134"/>
    </font>
    <font>
      <sz val="10"/>
      <name val="Arial"/>
      <charset val="134"/>
    </font>
    <font>
      <sz val="11"/>
      <color indexed="17"/>
      <name val="宋体"/>
      <charset val="134"/>
    </font>
    <font>
      <sz val="11"/>
      <color rgb="FF3F3F76"/>
      <name val="宋体"/>
      <charset val="0"/>
      <scheme val="minor"/>
    </font>
    <font>
      <sz val="10"/>
      <name val="楷体"/>
      <charset val="134"/>
    </font>
    <font>
      <sz val="10"/>
      <name val="Helv"/>
      <charset val="134"/>
    </font>
    <font>
      <sz val="10"/>
      <name val="仿宋_GB2312"/>
      <charset val="134"/>
    </font>
    <font>
      <b/>
      <sz val="11"/>
      <color indexed="56"/>
      <name val="宋体"/>
      <charset val="134"/>
    </font>
    <font>
      <b/>
      <sz val="11"/>
      <color indexed="52"/>
      <name val="宋体"/>
      <charset val="134"/>
    </font>
    <font>
      <sz val="8"/>
      <name val="Times New Roman"/>
      <charset val="134"/>
    </font>
    <font>
      <i/>
      <sz val="11"/>
      <color indexed="23"/>
      <name val="宋体"/>
      <charset val="134"/>
    </font>
    <font>
      <sz val="11"/>
      <color indexed="52"/>
      <name val="宋体"/>
      <charset val="134"/>
    </font>
    <font>
      <sz val="11"/>
      <color indexed="60"/>
      <name val="宋体"/>
      <charset val="134"/>
    </font>
    <font>
      <b/>
      <sz val="15"/>
      <color indexed="56"/>
      <name val="宋体"/>
      <charset val="134"/>
    </font>
    <font>
      <sz val="10"/>
      <name val="Geneva"/>
      <charset val="134"/>
    </font>
    <font>
      <sz val="8"/>
      <name val="Arial"/>
      <charset val="134"/>
    </font>
    <font>
      <sz val="11"/>
      <color theme="1"/>
      <name val="宋体"/>
      <charset val="0"/>
      <scheme val="minor"/>
    </font>
    <font>
      <sz val="10"/>
      <name val="Times New Roman"/>
      <charset val="134"/>
    </font>
    <font>
      <b/>
      <sz val="18"/>
      <color indexed="56"/>
      <name val="宋体"/>
      <charset val="134"/>
    </font>
    <font>
      <b/>
      <sz val="11"/>
      <color indexed="8"/>
      <name val="宋体"/>
      <charset val="134"/>
    </font>
    <font>
      <u/>
      <sz val="11"/>
      <color indexed="52"/>
      <name val="宋体"/>
      <charset val="134"/>
    </font>
    <font>
      <b/>
      <sz val="13"/>
      <color indexed="56"/>
      <name val="宋体"/>
      <charset val="134"/>
    </font>
    <font>
      <sz val="12"/>
      <name val="Times New Roman"/>
      <charset val="134"/>
    </font>
    <font>
      <sz val="12"/>
      <color indexed="16"/>
      <name val="宋体"/>
      <charset val="134"/>
    </font>
    <font>
      <sz val="11"/>
      <color indexed="10"/>
      <name val="宋体"/>
      <charset val="134"/>
    </font>
    <font>
      <sz val="12"/>
      <color indexed="17"/>
      <name val="宋体"/>
      <charset val="134"/>
    </font>
    <font>
      <b/>
      <sz val="11"/>
      <color indexed="9"/>
      <name val="宋体"/>
      <charset val="134"/>
    </font>
    <font>
      <sz val="11"/>
      <color indexed="20"/>
      <name val="宋体"/>
      <charset val="134"/>
    </font>
    <font>
      <sz val="11"/>
      <color rgb="FF9C0006"/>
      <name val="宋体"/>
      <charset val="0"/>
      <scheme val="minor"/>
    </font>
    <font>
      <b/>
      <sz val="15"/>
      <color theme="3"/>
      <name val="宋体"/>
      <charset val="134"/>
      <scheme val="minor"/>
    </font>
    <font>
      <sz val="11"/>
      <color indexed="62"/>
      <name val="宋体"/>
      <charset val="134"/>
    </font>
    <font>
      <u/>
      <sz val="11"/>
      <color rgb="FF0000FF"/>
      <name val="宋体"/>
      <charset val="0"/>
      <scheme val="minor"/>
    </font>
    <font>
      <u/>
      <sz val="11"/>
      <color rgb="FF800080"/>
      <name val="宋体"/>
      <charset val="0"/>
      <scheme val="minor"/>
    </font>
    <font>
      <sz val="10"/>
      <name val="MS Sans Serif"/>
      <charset val="134"/>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color indexed="12"/>
      <name val="宋体"/>
      <charset val="134"/>
    </font>
    <font>
      <sz val="12"/>
      <name val="Helv"/>
      <charset val="134"/>
    </font>
    <font>
      <u/>
      <sz val="12"/>
      <color indexed="36"/>
      <name val="宋体"/>
      <charset val="134"/>
    </font>
    <font>
      <b/>
      <sz val="12"/>
      <name val="Arial"/>
      <charset val="134"/>
    </font>
    <font>
      <sz val="12"/>
      <color indexed="20"/>
      <name val="宋体"/>
      <charset val="134"/>
    </font>
    <font>
      <sz val="9"/>
      <name val="宋体"/>
      <charset val="134"/>
    </font>
    <font>
      <b/>
      <sz val="10"/>
      <name val="Tms Rmn"/>
      <charset val="134"/>
    </font>
    <font>
      <sz val="12"/>
      <name val="Courier"/>
      <charset val="134"/>
    </font>
    <font>
      <b/>
      <sz val="12"/>
      <color indexed="8"/>
      <name val="宋体"/>
      <charset val="134"/>
    </font>
    <font>
      <b/>
      <sz val="10"/>
      <color indexed="9"/>
      <name val="宋体"/>
      <charset val="134"/>
    </font>
    <font>
      <b/>
      <sz val="15"/>
      <color indexed="54"/>
      <name val="宋体"/>
      <charset val="134"/>
    </font>
    <font>
      <b/>
      <sz val="13"/>
      <color indexed="54"/>
      <name val="宋体"/>
      <charset val="134"/>
    </font>
    <font>
      <sz val="7"/>
      <name val="Small Fonts"/>
      <charset val="134"/>
    </font>
    <font>
      <b/>
      <sz val="14"/>
      <name val="楷体"/>
      <charset val="134"/>
    </font>
    <font>
      <b/>
      <sz val="8"/>
      <color indexed="9"/>
      <name val="宋体"/>
      <charset val="134"/>
    </font>
    <font>
      <b/>
      <sz val="9"/>
      <name val="Arial"/>
      <charset val="134"/>
    </font>
    <font>
      <sz val="12"/>
      <color indexed="9"/>
      <name val="Helv"/>
      <charset val="134"/>
    </font>
    <font>
      <b/>
      <sz val="11"/>
      <color indexed="54"/>
      <name val="宋体"/>
      <charset val="134"/>
    </font>
    <font>
      <b/>
      <sz val="18"/>
      <color indexed="54"/>
      <name val="宋体"/>
      <charset val="134"/>
    </font>
    <font>
      <sz val="10"/>
      <color indexed="8"/>
      <name val="MS Sans Serif"/>
      <charset val="134"/>
    </font>
    <font>
      <b/>
      <sz val="10"/>
      <name val="Arial"/>
      <charset val="134"/>
    </font>
    <font>
      <b/>
      <sz val="18"/>
      <color indexed="62"/>
      <name val="宋体"/>
      <charset val="134"/>
    </font>
    <font>
      <u/>
      <sz val="10"/>
      <color indexed="12"/>
      <name val="Times"/>
      <charset val="134"/>
    </font>
    <font>
      <sz val="9"/>
      <name val="微软雅黑"/>
      <charset val="134"/>
    </font>
  </fonts>
  <fills count="7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B0F0"/>
        <bgColor indexed="64"/>
      </patternFill>
    </fill>
    <fill>
      <patternFill patternType="solid">
        <fgColor theme="7"/>
        <bgColor indexed="64"/>
      </patternFill>
    </fill>
    <fill>
      <patternFill patternType="solid">
        <fgColor theme="9" tint="0.4"/>
        <bgColor indexed="64"/>
      </patternFill>
    </fill>
    <fill>
      <patternFill patternType="solid">
        <fgColor indexed="45"/>
        <bgColor indexed="64"/>
      </patternFill>
    </fill>
    <fill>
      <patternFill patternType="solid">
        <fgColor indexed="55"/>
        <bgColor indexed="64"/>
      </patternFill>
    </fill>
    <fill>
      <patternFill patternType="solid">
        <fgColor indexed="22"/>
        <bgColor indexed="64"/>
      </patternFill>
    </fill>
    <fill>
      <patternFill patternType="solid">
        <fgColor theme="6" tint="0.399975585192419"/>
        <bgColor indexed="64"/>
      </patternFill>
    </fill>
    <fill>
      <patternFill patternType="solid">
        <fgColor indexed="42"/>
        <bgColor indexed="64"/>
      </patternFill>
    </fill>
    <fill>
      <patternFill patternType="solid">
        <fgColor rgb="FFFFCC99"/>
        <bgColor indexed="64"/>
      </patternFill>
    </fill>
    <fill>
      <patternFill patternType="solid">
        <fgColor indexed="25"/>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48"/>
        <bgColor indexed="64"/>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solid">
        <fgColor theme="6" tint="0.799981688894314"/>
        <bgColor indexed="64"/>
      </patternFill>
    </fill>
    <fill>
      <patternFill patternType="solid">
        <fgColor indexed="10"/>
        <bgColor indexed="64"/>
      </patternFill>
    </fill>
    <fill>
      <patternFill patternType="solid">
        <fgColor theme="9"/>
        <bgColor indexed="64"/>
      </patternFill>
    </fill>
    <fill>
      <patternFill patternType="solid">
        <fgColor indexed="14"/>
        <bgColor indexed="64"/>
      </patternFill>
    </fill>
    <fill>
      <patternFill patternType="solid">
        <fgColor indexed="49"/>
        <bgColor indexed="64"/>
      </patternFill>
    </fill>
    <fill>
      <patternFill patternType="solid">
        <fgColor indexed="52"/>
        <bgColor indexed="64"/>
      </patternFill>
    </fill>
    <fill>
      <patternFill patternType="solid">
        <fgColor theme="5" tint="0.399975585192419"/>
        <bgColor indexed="64"/>
      </patternFill>
    </fill>
    <fill>
      <patternFill patternType="solid">
        <fgColor theme="6"/>
        <bgColor indexed="64"/>
      </patternFill>
    </fill>
    <fill>
      <patternFill patternType="solid">
        <fgColor indexed="46"/>
        <bgColor indexed="64"/>
      </patternFill>
    </fill>
    <fill>
      <patternFill patternType="solid">
        <fgColor theme="6" tint="0.599993896298105"/>
        <bgColor indexed="64"/>
      </patternFill>
    </fill>
    <fill>
      <patternFill patternType="solid">
        <fgColor rgb="FFFFC7CE"/>
        <bgColor indexed="64"/>
      </patternFill>
    </fill>
    <fill>
      <patternFill patternType="solid">
        <fgColor indexed="47"/>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36"/>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indexed="11"/>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indexed="31"/>
        <bgColor indexed="64"/>
      </patternFill>
    </fill>
    <fill>
      <patternFill patternType="solid">
        <fgColor theme="9" tint="0.399975585192419"/>
        <bgColor indexed="64"/>
      </patternFill>
    </fill>
    <fill>
      <patternFill patternType="solid">
        <fgColor indexed="1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solid">
        <fgColor indexed="6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29"/>
      </patternFill>
    </fill>
    <fill>
      <patternFill patternType="mediumGray">
        <fgColor indexed="22"/>
      </patternFill>
    </fill>
    <fill>
      <patternFill patternType="solid">
        <fgColor indexed="57"/>
        <bgColor indexed="64"/>
      </patternFill>
    </fill>
    <fill>
      <patternFill patternType="solid">
        <fgColor indexed="12"/>
        <bgColor indexed="64"/>
      </patternFill>
    </fill>
    <fill>
      <patternFill patternType="solid">
        <fgColor indexed="53"/>
        <bgColor indexed="64"/>
      </patternFill>
    </fill>
    <fill>
      <patternFill patternType="lightUp">
        <fgColor indexed="9"/>
        <bgColor indexed="55"/>
      </patternFill>
    </fill>
  </fills>
  <borders count="3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thin">
        <color rgb="FF7F7F7F"/>
      </left>
      <right style="thin">
        <color rgb="FF7F7F7F"/>
      </right>
      <top style="thin">
        <color rgb="FF7F7F7F"/>
      </top>
      <bottom style="thin">
        <color rgb="FF7F7F7F"/>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indexed="11"/>
      </top>
      <bottom style="double">
        <color indexed="1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indexed="30"/>
      </bottom>
      <diagonal/>
    </border>
    <border>
      <left/>
      <right/>
      <top/>
      <bottom style="double">
        <color rgb="FFFF8001"/>
      </bottom>
      <diagonal/>
    </border>
    <border>
      <left/>
      <right/>
      <top style="thin">
        <color theme="4"/>
      </top>
      <bottom style="double">
        <color theme="4"/>
      </bottom>
      <diagonal/>
    </border>
    <border>
      <left style="thin">
        <color auto="1"/>
      </left>
      <right style="thin">
        <color auto="1"/>
      </right>
      <top/>
      <bottom/>
      <diagonal/>
    </border>
    <border>
      <left/>
      <right/>
      <top style="medium">
        <color auto="1"/>
      </top>
      <bottom style="medium">
        <color auto="1"/>
      </bottom>
      <diagonal/>
    </border>
    <border>
      <left/>
      <right/>
      <top style="medium">
        <color indexed="9"/>
      </top>
      <bottom style="medium">
        <color indexed="9"/>
      </bottom>
      <diagonal/>
    </border>
    <border>
      <left/>
      <right/>
      <top/>
      <bottom style="thick">
        <color indexed="11"/>
      </bottom>
      <diagonal/>
    </border>
    <border>
      <left/>
      <right/>
      <top/>
      <bottom style="thick">
        <color indexed="43"/>
      </bottom>
      <diagonal/>
    </border>
    <border>
      <left/>
      <right/>
      <top/>
      <bottom style="medium">
        <color indexed="43"/>
      </bottom>
      <diagonal/>
    </border>
  </borders>
  <cellStyleXfs count="1335">
    <xf numFmtId="0" fontId="0" fillId="0" borderId="0">
      <alignment vertical="center"/>
    </xf>
    <xf numFmtId="42" fontId="1" fillId="0" borderId="0" applyFont="0" applyFill="0" applyBorder="0" applyAlignment="0" applyProtection="0">
      <alignment vertical="center"/>
    </xf>
    <xf numFmtId="44" fontId="1" fillId="0" borderId="0" applyFont="0" applyFill="0" applyBorder="0" applyAlignment="0" applyProtection="0">
      <alignment vertical="center"/>
    </xf>
    <xf numFmtId="0" fontId="26" fillId="0" borderId="0">
      <alignment vertical="center"/>
    </xf>
    <xf numFmtId="0" fontId="61" fillId="0" borderId="16" applyNumberFormat="0" applyFill="0" applyProtection="0">
      <alignment horizontal="center" vertical="center"/>
    </xf>
    <xf numFmtId="0" fontId="71" fillId="0" borderId="0">
      <alignment vertical="center"/>
    </xf>
    <xf numFmtId="0" fontId="60" fillId="12" borderId="15" applyNumberFormat="0" applyAlignment="0" applyProtection="0">
      <alignment vertical="center"/>
    </xf>
    <xf numFmtId="0" fontId="53" fillId="22" borderId="0" applyNumberFormat="0" applyBorder="0" applyAlignment="0" applyProtection="0">
      <alignment vertical="center"/>
    </xf>
    <xf numFmtId="0" fontId="76" fillId="0" borderId="20" applyNumberFormat="0" applyFill="0" applyAlignment="0" applyProtection="0">
      <alignment vertical="center"/>
    </xf>
    <xf numFmtId="0" fontId="54" fillId="25" borderId="0" applyNumberFormat="0" applyBorder="0" applyAlignment="0" applyProtection="0">
      <alignment vertical="center"/>
    </xf>
    <xf numFmtId="0" fontId="68" fillId="0" borderId="18" applyNumberFormat="0" applyFill="0" applyAlignment="0" applyProtection="0">
      <alignment vertical="center"/>
    </xf>
    <xf numFmtId="0" fontId="0" fillId="0" borderId="0">
      <alignment vertical="center"/>
    </xf>
    <xf numFmtId="0" fontId="0" fillId="0" borderId="0">
      <alignment vertical="center"/>
    </xf>
    <xf numFmtId="0" fontId="73" fillId="21" borderId="0" applyNumberFormat="0" applyBorder="0" applyAlignment="0" applyProtection="0">
      <alignment vertical="center"/>
    </xf>
    <xf numFmtId="9" fontId="26" fillId="0" borderId="0" applyFont="0" applyFill="0" applyBorder="0" applyAlignment="0" applyProtection="0">
      <alignment vertical="center"/>
    </xf>
    <xf numFmtId="0" fontId="54" fillId="16" borderId="0" applyNumberFormat="0" applyBorder="0" applyAlignment="0" applyProtection="0">
      <alignment vertical="center"/>
    </xf>
    <xf numFmtId="0" fontId="59" fillId="11" borderId="0" applyNumberFormat="0" applyBorder="0" applyAlignment="0" applyProtection="0">
      <alignment vertical="center"/>
    </xf>
    <xf numFmtId="0" fontId="66" fillId="0" borderId="0">
      <alignment horizontal="center" vertical="center" wrapText="1"/>
      <protection locked="0"/>
    </xf>
    <xf numFmtId="41" fontId="1" fillId="0" borderId="0" applyFont="0" applyFill="0" applyBorder="0" applyAlignment="0" applyProtection="0">
      <alignment vertical="center"/>
    </xf>
    <xf numFmtId="0" fontId="26" fillId="0" borderId="0">
      <alignment vertical="center"/>
    </xf>
    <xf numFmtId="0" fontId="51" fillId="9" borderId="0" applyNumberFormat="0" applyBorder="0" applyAlignment="0" applyProtection="0">
      <alignment vertical="center"/>
    </xf>
    <xf numFmtId="0" fontId="0" fillId="0" borderId="0">
      <alignment vertical="center"/>
    </xf>
    <xf numFmtId="0" fontId="73" fillId="30" borderId="0" applyNumberFormat="0" applyBorder="0" applyAlignment="0" applyProtection="0">
      <alignment vertical="center"/>
    </xf>
    <xf numFmtId="0" fontId="85" fillId="31" borderId="0" applyNumberFormat="0" applyBorder="0" applyAlignment="0" applyProtection="0">
      <alignment vertical="center"/>
    </xf>
    <xf numFmtId="0" fontId="26" fillId="0" borderId="0">
      <alignment vertical="center"/>
    </xf>
    <xf numFmtId="43" fontId="0" fillId="0" borderId="0" applyFont="0" applyFill="0" applyBorder="0" applyAlignment="0" applyProtection="0">
      <alignment vertical="center"/>
    </xf>
    <xf numFmtId="0" fontId="56" fillId="10" borderId="0" applyNumberFormat="0" applyBorder="0" applyAlignment="0" applyProtection="0">
      <alignment vertical="center"/>
    </xf>
    <xf numFmtId="0" fontId="54" fillId="26" borderId="0" applyNumberFormat="0" applyBorder="0" applyAlignment="0" applyProtection="0">
      <alignment vertical="center"/>
    </xf>
    <xf numFmtId="0" fontId="53" fillId="26" borderId="0" applyNumberFormat="0" applyBorder="0" applyAlignment="0" applyProtection="0">
      <alignment vertical="center"/>
    </xf>
    <xf numFmtId="178" fontId="58" fillId="0" borderId="16" applyFill="0" applyProtection="0">
      <alignment horizontal="right" vertical="center"/>
    </xf>
    <xf numFmtId="0" fontId="54" fillId="8" borderId="0" applyNumberFormat="0" applyBorder="0" applyAlignment="0" applyProtection="0">
      <alignment vertical="center"/>
    </xf>
    <xf numFmtId="0" fontId="88" fillId="0" borderId="0" applyNumberFormat="0" applyFill="0" applyBorder="0" applyAlignment="0" applyProtection="0">
      <alignment vertical="center"/>
    </xf>
    <xf numFmtId="0" fontId="72" fillId="20" borderId="1" applyNumberFormat="0" applyBorder="0" applyAlignment="0" applyProtection="0">
      <alignment vertical="center"/>
    </xf>
    <xf numFmtId="0" fontId="59" fillId="18" borderId="0" applyNumberFormat="0" applyBorder="0" applyAlignment="0" applyProtection="0">
      <alignment vertical="center"/>
    </xf>
    <xf numFmtId="9" fontId="26" fillId="0" borderId="0" applyFont="0" applyFill="0" applyBorder="0" applyAlignment="0" applyProtection="0">
      <alignment vertical="center"/>
    </xf>
    <xf numFmtId="0" fontId="82" fillId="11" borderId="0" applyNumberFormat="0" applyBorder="0" applyAlignment="0" applyProtection="0">
      <alignment vertical="center"/>
    </xf>
    <xf numFmtId="0" fontId="53" fillId="17" borderId="0" applyNumberFormat="0" applyBorder="0" applyAlignment="0" applyProtection="0">
      <alignment vertical="center"/>
    </xf>
    <xf numFmtId="0" fontId="89" fillId="0" borderId="0" applyNumberFormat="0" applyFill="0" applyBorder="0" applyAlignment="0" applyProtection="0">
      <alignment vertical="center"/>
    </xf>
    <xf numFmtId="0" fontId="54" fillId="16" borderId="0" applyNumberFormat="0" applyBorder="0" applyAlignment="0" applyProtection="0">
      <alignment vertical="center"/>
    </xf>
    <xf numFmtId="0" fontId="80" fillId="7" borderId="0" applyNumberFormat="0" applyBorder="0" applyAlignment="0" applyProtection="0">
      <alignment vertical="center"/>
    </xf>
    <xf numFmtId="0" fontId="79" fillId="0" borderId="0">
      <alignment vertical="center"/>
    </xf>
    <xf numFmtId="0" fontId="53" fillId="14" borderId="0" applyNumberFormat="0" applyBorder="0" applyAlignment="0" applyProtection="0">
      <alignment vertical="center"/>
    </xf>
    <xf numFmtId="0" fontId="1" fillId="33" borderId="25" applyNumberFormat="0" applyFont="0" applyAlignment="0" applyProtection="0">
      <alignment vertical="center"/>
    </xf>
    <xf numFmtId="0" fontId="26" fillId="0" borderId="0">
      <alignment vertical="center"/>
    </xf>
    <xf numFmtId="0" fontId="56" fillId="27" borderId="0" applyNumberFormat="0" applyBorder="0" applyAlignment="0" applyProtection="0">
      <alignment vertical="center"/>
    </xf>
    <xf numFmtId="0" fontId="54" fillId="19" borderId="0" applyNumberFormat="0" applyBorder="0" applyAlignment="0" applyProtection="0">
      <alignment vertical="center"/>
    </xf>
    <xf numFmtId="0" fontId="54" fillId="26" borderId="0" applyNumberFormat="0" applyBorder="0" applyAlignment="0" applyProtection="0">
      <alignment vertical="center"/>
    </xf>
    <xf numFmtId="0" fontId="92" fillId="0" borderId="0" applyNumberFormat="0" applyFill="0" applyBorder="0" applyAlignment="0" applyProtection="0">
      <alignment vertical="center"/>
    </xf>
    <xf numFmtId="0" fontId="67" fillId="0" borderId="0" applyNumberFormat="0" applyFill="0" applyBorder="0" applyAlignment="0" applyProtection="0">
      <alignment vertical="center"/>
    </xf>
    <xf numFmtId="9" fontId="26" fillId="0" borderId="0" applyFont="0" applyFill="0" applyBorder="0" applyAlignment="0" applyProtection="0">
      <alignment vertical="center"/>
    </xf>
    <xf numFmtId="0" fontId="54" fillId="8" borderId="0" applyNumberFormat="0" applyBorder="0" applyAlignment="0" applyProtection="0">
      <alignment vertical="center"/>
    </xf>
    <xf numFmtId="0" fontId="26" fillId="0" borderId="0">
      <alignment vertical="center"/>
    </xf>
    <xf numFmtId="0" fontId="26" fillId="0" borderId="0">
      <alignment vertical="center"/>
    </xf>
    <xf numFmtId="0" fontId="91" fillId="0" borderId="0" applyNumberFormat="0" applyFill="0" applyBorder="0" applyAlignment="0" applyProtection="0">
      <alignment vertical="center"/>
    </xf>
    <xf numFmtId="0" fontId="26" fillId="0" borderId="0">
      <alignment vertical="center"/>
    </xf>
    <xf numFmtId="0" fontId="53" fillId="7" borderId="0" applyNumberFormat="0" applyBorder="0" applyAlignment="0" applyProtection="0">
      <alignment vertical="center"/>
    </xf>
    <xf numFmtId="0" fontId="93" fillId="0" borderId="0" applyNumberFormat="0" applyFill="0" applyBorder="0" applyAlignment="0" applyProtection="0">
      <alignment vertical="center"/>
    </xf>
    <xf numFmtId="0" fontId="54" fillId="19" borderId="0" applyNumberFormat="0" applyBorder="0" applyAlignment="0" applyProtection="0">
      <alignment vertical="center"/>
    </xf>
    <xf numFmtId="0" fontId="70" fillId="0" borderId="19" applyNumberFormat="0" applyFill="0" applyAlignment="0" applyProtection="0">
      <alignment vertical="center"/>
    </xf>
    <xf numFmtId="0" fontId="94" fillId="0" borderId="0" applyNumberFormat="0" applyFill="0" applyBorder="0" applyAlignment="0" applyProtection="0">
      <alignment vertical="center"/>
    </xf>
    <xf numFmtId="0" fontId="86" fillId="0" borderId="24"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53" fillId="7" borderId="0" applyNumberFormat="0" applyBorder="0" applyAlignment="0" applyProtection="0">
      <alignment vertical="center"/>
    </xf>
    <xf numFmtId="0" fontId="79" fillId="0" borderId="0">
      <alignment vertical="center"/>
    </xf>
    <xf numFmtId="0" fontId="84" fillId="7" borderId="0" applyNumberFormat="0" applyBorder="0" applyAlignment="0" applyProtection="0">
      <alignment vertical="center"/>
    </xf>
    <xf numFmtId="0" fontId="95" fillId="0" borderId="24" applyNumberFormat="0" applyFill="0" applyAlignment="0" applyProtection="0">
      <alignment vertical="center"/>
    </xf>
    <xf numFmtId="9" fontId="26" fillId="0" borderId="0" applyFont="0" applyFill="0" applyBorder="0" applyAlignment="0" applyProtection="0">
      <alignment vertical="center"/>
    </xf>
    <xf numFmtId="0" fontId="54" fillId="16" borderId="0" applyNumberFormat="0" applyBorder="0" applyAlignment="0" applyProtection="0">
      <alignment vertical="center"/>
    </xf>
    <xf numFmtId="0" fontId="56" fillId="34" borderId="0" applyNumberFormat="0" applyBorder="0" applyAlignment="0" applyProtection="0">
      <alignment vertical="center"/>
    </xf>
    <xf numFmtId="0" fontId="54" fillId="26" borderId="0" applyNumberFormat="0" applyBorder="0" applyAlignment="0" applyProtection="0">
      <alignment vertical="center"/>
    </xf>
    <xf numFmtId="0" fontId="92" fillId="0" borderId="27" applyNumberFormat="0" applyFill="0" applyAlignment="0" applyProtection="0">
      <alignment vertical="center"/>
    </xf>
    <xf numFmtId="9" fontId="26" fillId="0" borderId="0" applyFont="0" applyFill="0" applyBorder="0" applyAlignment="0" applyProtection="0">
      <alignment vertical="center"/>
    </xf>
    <xf numFmtId="0" fontId="56" fillId="35" borderId="0" applyNumberFormat="0" applyBorder="0" applyAlignment="0" applyProtection="0">
      <alignment vertical="center"/>
    </xf>
    <xf numFmtId="0" fontId="54" fillId="26" borderId="0" applyNumberFormat="0" applyBorder="0" applyAlignment="0" applyProtection="0">
      <alignment vertical="center"/>
    </xf>
    <xf numFmtId="0" fontId="96" fillId="36" borderId="28" applyNumberFormat="0" applyAlignment="0" applyProtection="0">
      <alignment vertical="center"/>
    </xf>
    <xf numFmtId="0" fontId="97" fillId="36" borderId="15" applyNumberFormat="0" applyAlignment="0" applyProtection="0">
      <alignment vertical="center"/>
    </xf>
    <xf numFmtId="0" fontId="0" fillId="19" borderId="0" applyNumberFormat="0" applyBorder="0" applyAlignment="0" applyProtection="0">
      <alignment vertical="center"/>
    </xf>
    <xf numFmtId="0" fontId="98" fillId="38" borderId="29" applyNumberFormat="0" applyAlignment="0" applyProtection="0">
      <alignment vertical="center"/>
    </xf>
    <xf numFmtId="0" fontId="73" fillId="39" borderId="0" applyNumberFormat="0" applyBorder="0" applyAlignment="0" applyProtection="0">
      <alignment vertical="center"/>
    </xf>
    <xf numFmtId="0" fontId="0" fillId="0" borderId="0">
      <alignment vertical="center"/>
    </xf>
    <xf numFmtId="0" fontId="0" fillId="0" borderId="0">
      <alignment vertical="center"/>
    </xf>
    <xf numFmtId="0" fontId="26" fillId="0" borderId="0">
      <alignment vertical="center"/>
    </xf>
    <xf numFmtId="0" fontId="56" fillId="40" borderId="0" applyNumberFormat="0" applyBorder="0" applyAlignment="0" applyProtection="0">
      <alignment vertical="center"/>
    </xf>
    <xf numFmtId="0" fontId="64" fillId="0" borderId="0" applyNumberFormat="0" applyFill="0" applyBorder="0" applyAlignment="0" applyProtection="0">
      <alignment vertical="center"/>
    </xf>
    <xf numFmtId="0" fontId="57" fillId="0" borderId="14">
      <alignment horizontal="center" vertical="center"/>
    </xf>
    <xf numFmtId="0" fontId="99" fillId="0" borderId="31" applyNumberFormat="0" applyFill="0" applyAlignment="0" applyProtection="0">
      <alignment vertical="center"/>
    </xf>
    <xf numFmtId="0" fontId="53" fillId="17" borderId="0" applyNumberFormat="0" applyBorder="0" applyAlignment="0" applyProtection="0">
      <alignment vertical="center"/>
    </xf>
    <xf numFmtId="0" fontId="84" fillId="29" borderId="0" applyNumberFormat="0" applyBorder="0" applyAlignment="0" applyProtection="0">
      <alignment vertical="center"/>
    </xf>
    <xf numFmtId="0" fontId="100" fillId="0" borderId="32" applyNumberFormat="0" applyFill="0" applyAlignment="0" applyProtection="0">
      <alignment vertical="center"/>
    </xf>
    <xf numFmtId="0" fontId="101" fillId="41" borderId="0" applyNumberFormat="0" applyBorder="0" applyAlignment="0" applyProtection="0">
      <alignment vertical="center"/>
    </xf>
    <xf numFmtId="0" fontId="69" fillId="15" borderId="0" applyNumberFormat="0" applyBorder="0" applyAlignment="0" applyProtection="0">
      <alignment vertical="center"/>
    </xf>
    <xf numFmtId="0" fontId="0" fillId="11" borderId="0" applyNumberFormat="0" applyBorder="0" applyAlignment="0" applyProtection="0">
      <alignment vertical="center"/>
    </xf>
    <xf numFmtId="0" fontId="55" fillId="9" borderId="13" applyNumberFormat="0" applyAlignment="0" applyProtection="0">
      <alignment vertical="center"/>
    </xf>
    <xf numFmtId="0" fontId="102" fillId="42" borderId="0" applyNumberFormat="0" applyBorder="0" applyAlignment="0" applyProtection="0">
      <alignment vertical="center"/>
    </xf>
    <xf numFmtId="0" fontId="73" fillId="43" borderId="0" applyNumberFormat="0" applyBorder="0" applyAlignment="0" applyProtection="0">
      <alignment vertical="center"/>
    </xf>
    <xf numFmtId="0" fontId="68" fillId="0" borderId="18" applyNumberFormat="0" applyFill="0" applyAlignment="0" applyProtection="0">
      <alignment vertical="center"/>
    </xf>
    <xf numFmtId="0" fontId="0" fillId="0" borderId="0">
      <alignment vertical="center"/>
    </xf>
    <xf numFmtId="0" fontId="0" fillId="0" borderId="0">
      <alignment vertical="center"/>
    </xf>
    <xf numFmtId="0" fontId="26" fillId="0" borderId="0">
      <alignment vertical="center"/>
    </xf>
    <xf numFmtId="0" fontId="56" fillId="45" borderId="0" applyNumberFormat="0" applyBorder="0" applyAlignment="0" applyProtection="0">
      <alignment vertical="center"/>
    </xf>
    <xf numFmtId="43"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58" fillId="0" borderId="11" applyNumberFormat="0" applyFill="0" applyProtection="0">
      <alignment horizontal="right" vertical="center"/>
    </xf>
    <xf numFmtId="0" fontId="73" fillId="46" borderId="0" applyNumberFormat="0" applyBorder="0" applyAlignment="0" applyProtection="0">
      <alignment vertical="center"/>
    </xf>
    <xf numFmtId="0" fontId="68" fillId="0" borderId="18" applyNumberFormat="0" applyFill="0" applyAlignment="0" applyProtection="0">
      <alignment vertical="center"/>
    </xf>
    <xf numFmtId="0" fontId="0" fillId="0" borderId="0">
      <alignment vertical="center"/>
    </xf>
    <xf numFmtId="0" fontId="0" fillId="0" borderId="0">
      <alignment vertical="center"/>
    </xf>
    <xf numFmtId="0" fontId="76" fillId="0" borderId="20" applyNumberFormat="0" applyFill="0" applyAlignment="0" applyProtection="0">
      <alignment vertical="center"/>
    </xf>
    <xf numFmtId="0" fontId="51" fillId="20" borderId="0" applyNumberFormat="0" applyBorder="0" applyAlignment="0" applyProtection="0">
      <alignment vertical="center"/>
    </xf>
    <xf numFmtId="0" fontId="73" fillId="47" borderId="0" applyNumberFormat="0" applyBorder="0" applyAlignment="0" applyProtection="0">
      <alignment vertical="center"/>
    </xf>
    <xf numFmtId="0" fontId="75" fillId="0" borderId="0" applyNumberFormat="0" applyFill="0" applyBorder="0" applyAlignment="0" applyProtection="0">
      <alignment vertical="center"/>
    </xf>
    <xf numFmtId="0" fontId="73" fillId="48" borderId="0" applyNumberFormat="0" applyBorder="0" applyAlignment="0" applyProtection="0">
      <alignment vertical="center"/>
    </xf>
    <xf numFmtId="0" fontId="68" fillId="0" borderId="18" applyNumberFormat="0" applyFill="0" applyAlignment="0" applyProtection="0">
      <alignment vertical="center"/>
    </xf>
    <xf numFmtId="0" fontId="0" fillId="0" borderId="0">
      <alignment vertical="center"/>
    </xf>
    <xf numFmtId="0" fontId="0" fillId="0" borderId="0">
      <alignment vertical="center"/>
    </xf>
    <xf numFmtId="0" fontId="73" fillId="49" borderId="0" applyNumberFormat="0" applyBorder="0" applyAlignment="0" applyProtection="0">
      <alignment vertical="center"/>
    </xf>
    <xf numFmtId="0" fontId="83" fillId="8" borderId="23" applyNumberFormat="0" applyAlignment="0" applyProtection="0">
      <alignment vertical="center"/>
    </xf>
    <xf numFmtId="0" fontId="51" fillId="9" borderId="0" applyNumberFormat="0" applyBorder="0" applyAlignment="0" applyProtection="0">
      <alignment vertical="center"/>
    </xf>
    <xf numFmtId="0" fontId="84" fillId="29" borderId="0" applyNumberFormat="0" applyBorder="0" applyAlignment="0" applyProtection="0">
      <alignment vertical="center"/>
    </xf>
    <xf numFmtId="0" fontId="56" fillId="28" borderId="0" applyNumberFormat="0" applyBorder="0" applyAlignment="0" applyProtection="0">
      <alignment vertical="center"/>
    </xf>
    <xf numFmtId="0" fontId="51" fillId="9" borderId="0" applyNumberFormat="0" applyBorder="0" applyAlignment="0" applyProtection="0">
      <alignment vertical="center"/>
    </xf>
    <xf numFmtId="0" fontId="82" fillId="11" borderId="0" applyNumberFormat="0" applyBorder="0" applyAlignment="0" applyProtection="0">
      <alignment vertical="center"/>
    </xf>
    <xf numFmtId="0" fontId="26" fillId="0" borderId="0" applyNumberFormat="0" applyFont="0" applyFill="0" applyBorder="0" applyAlignment="0" applyProtection="0">
      <alignment horizontal="left" vertical="center"/>
    </xf>
    <xf numFmtId="0" fontId="56" fillId="5" borderId="0" applyNumberFormat="0" applyBorder="0" applyAlignment="0" applyProtection="0">
      <alignment vertical="center"/>
    </xf>
    <xf numFmtId="0" fontId="73" fillId="53" borderId="0" applyNumberFormat="0" applyBorder="0" applyAlignment="0" applyProtection="0">
      <alignment vertical="center"/>
    </xf>
    <xf numFmtId="0" fontId="68" fillId="0" borderId="18" applyNumberFormat="0" applyFill="0" applyAlignment="0" applyProtection="0">
      <alignment vertical="center"/>
    </xf>
    <xf numFmtId="0" fontId="0" fillId="0" borderId="0">
      <alignment vertical="center"/>
    </xf>
    <xf numFmtId="0" fontId="0" fillId="0" borderId="0">
      <alignment vertical="center"/>
    </xf>
    <xf numFmtId="0" fontId="73" fillId="54" borderId="0" applyNumberFormat="0" applyBorder="0" applyAlignment="0" applyProtection="0">
      <alignment vertical="center"/>
    </xf>
    <xf numFmtId="0" fontId="56" fillId="55" borderId="0" applyNumberFormat="0" applyBorder="0" applyAlignment="0" applyProtection="0">
      <alignment vertical="center"/>
    </xf>
    <xf numFmtId="0" fontId="6" fillId="0" borderId="0">
      <alignment vertical="center"/>
    </xf>
    <xf numFmtId="0" fontId="65" fillId="9" borderId="17" applyNumberFormat="0" applyAlignment="0" applyProtection="0">
      <alignment vertical="center"/>
    </xf>
    <xf numFmtId="0" fontId="53" fillId="9" borderId="0" applyNumberFormat="0" applyBorder="0" applyAlignment="0" applyProtection="0">
      <alignment vertical="center"/>
    </xf>
    <xf numFmtId="0" fontId="26" fillId="0" borderId="0">
      <alignment vertical="center"/>
    </xf>
    <xf numFmtId="0" fontId="73" fillId="56" borderId="0" applyNumberFormat="0" applyBorder="0" applyAlignment="0" applyProtection="0">
      <alignment vertical="center"/>
    </xf>
    <xf numFmtId="0" fontId="70" fillId="0" borderId="19" applyNumberFormat="0" applyFill="0" applyAlignment="0" applyProtection="0">
      <alignment vertical="center"/>
    </xf>
    <xf numFmtId="0" fontId="56" fillId="57" borderId="0" applyNumberFormat="0" applyBorder="0" applyAlignment="0" applyProtection="0">
      <alignment vertical="center"/>
    </xf>
    <xf numFmtId="0" fontId="54" fillId="26" borderId="0" applyNumberFormat="0" applyBorder="0" applyAlignment="0" applyProtection="0">
      <alignment vertical="center"/>
    </xf>
    <xf numFmtId="0" fontId="56" fillId="23" borderId="0" applyNumberFormat="0" applyBorder="0" applyAlignment="0" applyProtection="0">
      <alignment vertical="center"/>
    </xf>
    <xf numFmtId="0" fontId="73" fillId="58" borderId="0" applyNumberFormat="0" applyBorder="0" applyAlignment="0" applyProtection="0">
      <alignment vertical="center"/>
    </xf>
    <xf numFmtId="0" fontId="62" fillId="0" borderId="0">
      <alignment vertical="center"/>
    </xf>
    <xf numFmtId="0" fontId="70" fillId="0" borderId="19" applyNumberFormat="0" applyFill="0" applyAlignment="0" applyProtection="0">
      <alignment vertical="center"/>
    </xf>
    <xf numFmtId="0" fontId="56" fillId="51" borderId="0" applyNumberFormat="0" applyBorder="0" applyAlignment="0" applyProtection="0">
      <alignment vertical="center"/>
    </xf>
    <xf numFmtId="0" fontId="54" fillId="26" borderId="0" applyNumberFormat="0" applyBorder="0" applyAlignment="0" applyProtection="0">
      <alignment vertical="center"/>
    </xf>
    <xf numFmtId="0" fontId="69" fillId="15" borderId="0" applyNumberFormat="0" applyBorder="0" applyAlignment="0" applyProtection="0">
      <alignment vertical="center"/>
    </xf>
    <xf numFmtId="0" fontId="26" fillId="0" borderId="0">
      <alignment vertical="center"/>
    </xf>
    <xf numFmtId="0" fontId="51" fillId="20" borderId="0" applyNumberFormat="0" applyBorder="0" applyAlignment="0" applyProtection="0">
      <alignment vertical="center"/>
    </xf>
    <xf numFmtId="0" fontId="71" fillId="0" borderId="0">
      <alignment vertical="center"/>
    </xf>
    <xf numFmtId="0" fontId="71" fillId="0" borderId="0">
      <alignment vertical="center"/>
    </xf>
    <xf numFmtId="0" fontId="69" fillId="15" borderId="0" applyNumberFormat="0" applyBorder="0" applyAlignment="0" applyProtection="0">
      <alignment vertical="center"/>
    </xf>
    <xf numFmtId="0" fontId="51" fillId="20" borderId="0" applyNumberFormat="0" applyBorder="0" applyAlignment="0" applyProtection="0">
      <alignment vertical="center"/>
    </xf>
    <xf numFmtId="0" fontId="26" fillId="0" borderId="0">
      <alignment vertical="center"/>
    </xf>
    <xf numFmtId="0" fontId="79" fillId="0" borderId="0">
      <alignment vertical="center"/>
    </xf>
    <xf numFmtId="0" fontId="62" fillId="0" borderId="0">
      <alignment vertical="center"/>
    </xf>
    <xf numFmtId="0" fontId="62" fillId="0" borderId="0">
      <alignment vertical="center"/>
    </xf>
    <xf numFmtId="0" fontId="79" fillId="0" borderId="0">
      <alignment vertical="center"/>
    </xf>
    <xf numFmtId="0" fontId="71" fillId="0" borderId="0">
      <alignment vertical="center"/>
    </xf>
    <xf numFmtId="9" fontId="26" fillId="0" borderId="0" applyFont="0" applyFill="0" applyBorder="0" applyAlignment="0" applyProtection="0">
      <alignment vertical="center"/>
    </xf>
    <xf numFmtId="0" fontId="51" fillId="20" borderId="0" applyNumberFormat="0" applyBorder="0" applyAlignment="0" applyProtection="0">
      <alignment vertical="center"/>
    </xf>
    <xf numFmtId="9" fontId="26" fillId="0" borderId="0" applyFont="0" applyFill="0" applyBorder="0" applyAlignment="0" applyProtection="0">
      <alignment vertical="center"/>
    </xf>
    <xf numFmtId="0" fontId="71" fillId="0" borderId="0">
      <alignment vertical="center"/>
    </xf>
    <xf numFmtId="0" fontId="26" fillId="0" borderId="0">
      <alignment vertical="center"/>
    </xf>
    <xf numFmtId="9" fontId="26" fillId="0" borderId="0" applyFont="0" applyFill="0" applyBorder="0" applyAlignment="0" applyProtection="0">
      <alignment vertical="center"/>
    </xf>
    <xf numFmtId="0" fontId="71" fillId="0" borderId="0">
      <alignment vertical="center"/>
    </xf>
    <xf numFmtId="9" fontId="26" fillId="0" borderId="0" applyFont="0" applyFill="0" applyBorder="0" applyAlignment="0" applyProtection="0">
      <alignment vertical="center"/>
    </xf>
    <xf numFmtId="0" fontId="103" fillId="0" borderId="0" applyNumberFormat="0" applyFill="0" applyBorder="0" applyAlignment="0" applyProtection="0">
      <alignment vertical="top"/>
      <protection locked="0"/>
    </xf>
    <xf numFmtId="49" fontId="26" fillId="0" borderId="0" applyFont="0" applyFill="0" applyBorder="0" applyAlignment="0" applyProtection="0">
      <alignment vertical="center"/>
    </xf>
    <xf numFmtId="0" fontId="79" fillId="0" borderId="0">
      <alignment vertical="center"/>
    </xf>
    <xf numFmtId="0" fontId="0" fillId="0" borderId="0">
      <alignment vertical="center"/>
    </xf>
    <xf numFmtId="0" fontId="71" fillId="0" borderId="0">
      <alignment vertical="center"/>
    </xf>
    <xf numFmtId="0" fontId="69" fillId="15" borderId="0" applyNumberFormat="0" applyBorder="0" applyAlignment="0" applyProtection="0">
      <alignment vertical="center"/>
    </xf>
    <xf numFmtId="0" fontId="51" fillId="20" borderId="0" applyNumberFormat="0" applyBorder="0" applyAlignment="0" applyProtection="0">
      <alignment vertical="center"/>
    </xf>
    <xf numFmtId="0" fontId="26" fillId="0" borderId="0">
      <alignment vertical="center"/>
    </xf>
    <xf numFmtId="0" fontId="107" fillId="7" borderId="0" applyNumberFormat="0" applyBorder="0" applyAlignment="0" applyProtection="0">
      <alignment vertical="center"/>
    </xf>
    <xf numFmtId="0" fontId="71" fillId="0" borderId="0">
      <alignment vertical="center"/>
    </xf>
    <xf numFmtId="9" fontId="26" fillId="0" borderId="0" applyFont="0" applyFill="0" applyBorder="0" applyAlignment="0" applyProtection="0">
      <alignment vertical="center"/>
    </xf>
    <xf numFmtId="0" fontId="26" fillId="0" borderId="0">
      <alignment vertical="center"/>
    </xf>
    <xf numFmtId="0" fontId="71" fillId="0" borderId="0">
      <alignment vertical="center"/>
    </xf>
    <xf numFmtId="49" fontId="26" fillId="0" borderId="0" applyFont="0" applyFill="0" applyBorder="0" applyAlignment="0" applyProtection="0">
      <alignment vertical="center"/>
    </xf>
    <xf numFmtId="0" fontId="54" fillId="16" borderId="0" applyNumberFormat="0" applyBorder="0" applyAlignment="0" applyProtection="0">
      <alignment vertical="center"/>
    </xf>
    <xf numFmtId="0" fontId="103" fillId="0" borderId="0" applyNumberFormat="0" applyFill="0" applyBorder="0" applyAlignment="0" applyProtection="0">
      <alignment vertical="top"/>
      <protection locked="0"/>
    </xf>
    <xf numFmtId="0" fontId="71" fillId="0" borderId="0">
      <alignment vertical="center"/>
    </xf>
    <xf numFmtId="0" fontId="26" fillId="0" borderId="0">
      <alignment vertical="center"/>
    </xf>
    <xf numFmtId="0" fontId="54" fillId="19" borderId="0" applyNumberFormat="0" applyBorder="0" applyAlignment="0" applyProtection="0">
      <alignment vertical="center"/>
    </xf>
    <xf numFmtId="0" fontId="71" fillId="0" borderId="0">
      <alignment vertical="center"/>
    </xf>
    <xf numFmtId="0" fontId="26" fillId="0" borderId="0">
      <alignment vertical="center"/>
    </xf>
    <xf numFmtId="0" fontId="71" fillId="0" borderId="0">
      <alignment vertical="center"/>
    </xf>
    <xf numFmtId="9" fontId="26" fillId="0" borderId="0" applyFont="0" applyFill="0" applyBorder="0" applyAlignment="0" applyProtection="0">
      <alignment vertical="center"/>
    </xf>
    <xf numFmtId="10" fontId="26" fillId="0" borderId="0" applyFont="0" applyFill="0" applyBorder="0" applyAlignment="0" applyProtection="0">
      <alignment vertical="center"/>
    </xf>
    <xf numFmtId="0" fontId="78" fillId="0" borderId="21" applyNumberFormat="0" applyFill="0" applyAlignment="0" applyProtection="0">
      <alignment vertical="center"/>
    </xf>
    <xf numFmtId="0" fontId="71" fillId="0" borderId="0">
      <alignment vertical="center"/>
    </xf>
    <xf numFmtId="0" fontId="71" fillId="0" borderId="0">
      <alignment vertical="center"/>
    </xf>
    <xf numFmtId="0" fontId="71" fillId="0" borderId="0">
      <alignment vertical="center"/>
    </xf>
    <xf numFmtId="0" fontId="54" fillId="16" borderId="0" applyNumberFormat="0" applyBorder="0" applyAlignment="0" applyProtection="0">
      <alignment vertical="center"/>
    </xf>
    <xf numFmtId="0" fontId="103" fillId="0" borderId="0" applyNumberFormat="0" applyFill="0" applyBorder="0" applyAlignment="0" applyProtection="0">
      <alignment vertical="top"/>
      <protection locked="0"/>
    </xf>
    <xf numFmtId="0" fontId="71" fillId="0" borderId="0">
      <alignment vertical="center"/>
    </xf>
    <xf numFmtId="0" fontId="58" fillId="0" borderId="0">
      <alignment vertical="center"/>
    </xf>
    <xf numFmtId="0" fontId="54" fillId="25" borderId="0" applyNumberFormat="0" applyBorder="0" applyAlignment="0" applyProtection="0">
      <alignment vertical="center"/>
    </xf>
    <xf numFmtId="0" fontId="81" fillId="0" borderId="0" applyNumberFormat="0" applyFill="0" applyBorder="0" applyAlignment="0" applyProtection="0">
      <alignment vertical="center"/>
    </xf>
    <xf numFmtId="0" fontId="79" fillId="0" borderId="0">
      <alignment vertical="center"/>
    </xf>
    <xf numFmtId="0" fontId="0" fillId="11" borderId="0" applyNumberFormat="0" applyBorder="0" applyAlignment="0" applyProtection="0">
      <alignment vertical="center"/>
    </xf>
    <xf numFmtId="0" fontId="68" fillId="0" borderId="18" applyNumberFormat="0" applyFill="0" applyAlignment="0" applyProtection="0">
      <alignment vertical="center"/>
    </xf>
    <xf numFmtId="0" fontId="26" fillId="0" borderId="0">
      <alignment vertical="center"/>
    </xf>
    <xf numFmtId="0" fontId="0" fillId="11" borderId="0" applyNumberFormat="0" applyBorder="0" applyAlignment="0" applyProtection="0">
      <alignment vertical="center"/>
    </xf>
    <xf numFmtId="0" fontId="51" fillId="50" borderId="0" applyNumberFormat="0" applyBorder="0" applyAlignment="0" applyProtection="0">
      <alignment vertical="center"/>
    </xf>
    <xf numFmtId="0" fontId="0" fillId="50" borderId="0" applyNumberFormat="0" applyBorder="0" applyAlignment="0" applyProtection="0">
      <alignment vertical="center"/>
    </xf>
    <xf numFmtId="0" fontId="53" fillId="2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3" fillId="32" borderId="0" applyNumberFormat="0" applyBorder="0" applyAlignment="0" applyProtection="0">
      <alignment vertical="center"/>
    </xf>
    <xf numFmtId="0" fontId="69" fillId="15" borderId="0" applyNumberFormat="0" applyBorder="0" applyAlignment="0" applyProtection="0">
      <alignment vertical="center"/>
    </xf>
    <xf numFmtId="0" fontId="0" fillId="20" borderId="0" applyNumberFormat="0" applyBorder="0" applyAlignment="0" applyProtection="0">
      <alignment vertical="center"/>
    </xf>
    <xf numFmtId="0" fontId="26" fillId="0" borderId="0">
      <alignment vertical="center"/>
    </xf>
    <xf numFmtId="0" fontId="0" fillId="20" borderId="0" applyNumberFormat="0" applyBorder="0" applyAlignment="0" applyProtection="0">
      <alignment vertical="center"/>
    </xf>
    <xf numFmtId="179" fontId="26" fillId="0" borderId="0" applyFont="0" applyFill="0" applyBorder="0" applyAlignment="0" applyProtection="0">
      <alignment vertical="center"/>
    </xf>
    <xf numFmtId="0" fontId="0" fillId="18" borderId="0" applyNumberFormat="0" applyBorder="0" applyAlignment="0" applyProtection="0">
      <alignment vertical="center"/>
    </xf>
    <xf numFmtId="0" fontId="26" fillId="0" borderId="0">
      <alignment vertical="center"/>
    </xf>
    <xf numFmtId="0" fontId="0" fillId="18" borderId="0" applyNumberFormat="0" applyBorder="0" applyAlignment="0" applyProtection="0">
      <alignment vertical="center"/>
    </xf>
    <xf numFmtId="0" fontId="26" fillId="0" borderId="0">
      <alignment vertical="center"/>
    </xf>
    <xf numFmtId="0" fontId="54" fillId="32" borderId="0" applyNumberFormat="0" applyBorder="0" applyAlignment="0" applyProtection="0">
      <alignment vertical="center"/>
    </xf>
    <xf numFmtId="0" fontId="0" fillId="29" borderId="0" applyNumberFormat="0" applyBorder="0" applyAlignment="0" applyProtection="0">
      <alignment vertical="center"/>
    </xf>
    <xf numFmtId="0" fontId="26" fillId="0" borderId="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51" fillId="20" borderId="0" applyNumberFormat="0" applyBorder="0" applyAlignment="0" applyProtection="0">
      <alignment vertical="center"/>
    </xf>
    <xf numFmtId="0" fontId="0" fillId="18" borderId="0" applyNumberFormat="0" applyBorder="0" applyAlignment="0" applyProtection="0">
      <alignment vertical="center"/>
    </xf>
    <xf numFmtId="0" fontId="67" fillId="0" borderId="0" applyNumberFormat="0" applyFill="0" applyBorder="0" applyAlignment="0" applyProtection="0">
      <alignment vertical="center"/>
    </xf>
    <xf numFmtId="0" fontId="0" fillId="32" borderId="0" applyNumberFormat="0" applyBorder="0" applyAlignment="0" applyProtection="0">
      <alignment vertical="center"/>
    </xf>
    <xf numFmtId="0" fontId="0" fillId="15" borderId="0" applyNumberFormat="0" applyBorder="0" applyAlignment="0" applyProtection="0">
      <alignment vertical="center"/>
    </xf>
    <xf numFmtId="0" fontId="26" fillId="0" borderId="0">
      <alignment vertical="center"/>
    </xf>
    <xf numFmtId="0" fontId="0" fillId="15" borderId="0" applyNumberFormat="0" applyBorder="0" applyAlignment="0" applyProtection="0">
      <alignment vertical="center"/>
    </xf>
    <xf numFmtId="0" fontId="0" fillId="19" borderId="0" applyNumberFormat="0" applyBorder="0" applyAlignment="0" applyProtection="0">
      <alignment vertical="center"/>
    </xf>
    <xf numFmtId="0" fontId="63" fillId="0" borderId="1">
      <alignment horizontal="left" vertical="center"/>
    </xf>
    <xf numFmtId="0" fontId="54" fillId="16" borderId="0" applyNumberFormat="0" applyBorder="0" applyAlignment="0" applyProtection="0">
      <alignment vertical="center"/>
    </xf>
    <xf numFmtId="0" fontId="0" fillId="7" borderId="0" applyNumberFormat="0" applyBorder="0" applyAlignment="0" applyProtection="0">
      <alignment vertical="center"/>
    </xf>
    <xf numFmtId="0" fontId="26" fillId="0" borderId="0">
      <alignment vertical="center"/>
    </xf>
    <xf numFmtId="0" fontId="0" fillId="7" borderId="0" applyNumberFormat="0" applyBorder="0" applyAlignment="0" applyProtection="0">
      <alignment vertical="center"/>
    </xf>
    <xf numFmtId="0" fontId="26" fillId="0" borderId="0">
      <alignment vertical="center"/>
    </xf>
    <xf numFmtId="0" fontId="0" fillId="14" borderId="0" applyNumberFormat="0" applyBorder="0" applyAlignment="0" applyProtection="0">
      <alignment vertical="center"/>
    </xf>
    <xf numFmtId="0" fontId="6" fillId="0" borderId="0">
      <alignment vertical="center"/>
    </xf>
    <xf numFmtId="0" fontId="0" fillId="32" borderId="0" applyNumberFormat="0" applyBorder="0" applyAlignment="0" applyProtection="0">
      <alignment vertical="center"/>
    </xf>
    <xf numFmtId="0" fontId="6" fillId="0" borderId="0">
      <alignment vertical="center"/>
    </xf>
    <xf numFmtId="0" fontId="0" fillId="32" borderId="0" applyNumberFormat="0" applyBorder="0" applyAlignment="0" applyProtection="0">
      <alignment vertical="center"/>
    </xf>
    <xf numFmtId="0" fontId="0" fillId="44" borderId="0" applyNumberFormat="0" applyBorder="0" applyAlignment="0" applyProtection="0">
      <alignment vertical="center"/>
    </xf>
    <xf numFmtId="43"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0" fillId="19" borderId="0" applyNumberFormat="0" applyBorder="0" applyAlignment="0" applyProtection="0">
      <alignment vertical="center"/>
    </xf>
    <xf numFmtId="0" fontId="0" fillId="29" borderId="0" applyNumberFormat="0" applyBorder="0" applyAlignment="0" applyProtection="0">
      <alignment vertical="center"/>
    </xf>
    <xf numFmtId="0" fontId="65" fillId="9" borderId="17" applyNumberFormat="0" applyAlignment="0" applyProtection="0">
      <alignment vertical="center"/>
    </xf>
    <xf numFmtId="0" fontId="26" fillId="0" borderId="0">
      <alignment vertical="center"/>
    </xf>
    <xf numFmtId="0" fontId="51" fillId="20" borderId="0" applyNumberFormat="0" applyBorder="0" applyAlignment="0" applyProtection="0">
      <alignment vertical="center"/>
    </xf>
    <xf numFmtId="0" fontId="0" fillId="9" borderId="0" applyNumberFormat="0" applyBorder="0" applyAlignment="0" applyProtection="0">
      <alignment vertical="center"/>
    </xf>
    <xf numFmtId="0" fontId="59" fillId="11" borderId="0" applyNumberFormat="0" applyBorder="0" applyAlignment="0" applyProtection="0">
      <alignment vertical="center"/>
    </xf>
    <xf numFmtId="0" fontId="0" fillId="9" borderId="0" applyNumberFormat="0" applyBorder="0" applyAlignment="0" applyProtection="0">
      <alignment vertical="center"/>
    </xf>
    <xf numFmtId="0" fontId="65" fillId="9" borderId="17" applyNumberFormat="0" applyAlignment="0" applyProtection="0">
      <alignment vertical="center"/>
    </xf>
    <xf numFmtId="0" fontId="53" fillId="37" borderId="0" applyNumberFormat="0" applyBorder="0" applyAlignment="0" applyProtection="0">
      <alignment vertical="center"/>
    </xf>
    <xf numFmtId="0" fontId="0" fillId="19" borderId="0" applyNumberFormat="0" applyBorder="0" applyAlignment="0" applyProtection="0">
      <alignment vertical="center"/>
    </xf>
    <xf numFmtId="0" fontId="59" fillId="11" borderId="0" applyNumberFormat="0" applyBorder="0" applyAlignment="0" applyProtection="0">
      <alignment vertical="center"/>
    </xf>
    <xf numFmtId="0" fontId="78" fillId="0" borderId="21" applyNumberFormat="0" applyFill="0" applyAlignment="0" applyProtection="0">
      <alignment vertical="center"/>
    </xf>
    <xf numFmtId="0" fontId="0" fillId="18" borderId="0" applyNumberFormat="0" applyBorder="0" applyAlignment="0" applyProtection="0">
      <alignment vertical="center"/>
    </xf>
    <xf numFmtId="0" fontId="59" fillId="11" borderId="0" applyNumberFormat="0" applyBorder="0" applyAlignment="0" applyProtection="0">
      <alignment vertical="center"/>
    </xf>
    <xf numFmtId="9" fontId="26" fillId="0" borderId="0" applyFont="0" applyFill="0" applyBorder="0" applyAlignment="0" applyProtection="0">
      <alignment vertical="center"/>
    </xf>
    <xf numFmtId="0" fontId="69" fillId="15" borderId="0" applyNumberFormat="0" applyBorder="0" applyAlignment="0" applyProtection="0">
      <alignment vertical="center"/>
    </xf>
    <xf numFmtId="0" fontId="0" fillId="18" borderId="0" applyNumberFormat="0" applyBorder="0" applyAlignment="0" applyProtection="0">
      <alignment vertical="center"/>
    </xf>
    <xf numFmtId="9" fontId="26" fillId="0" borderId="0" applyFont="0" applyFill="0" applyBorder="0" applyAlignment="0" applyProtection="0">
      <alignment vertical="center"/>
    </xf>
    <xf numFmtId="0" fontId="69" fillId="15" borderId="0" applyNumberFormat="0" applyBorder="0" applyAlignment="0" applyProtection="0">
      <alignment vertical="center"/>
    </xf>
    <xf numFmtId="0" fontId="54" fillId="13" borderId="0" applyNumberFormat="0" applyBorder="0" applyAlignment="0" applyProtection="0">
      <alignment vertical="center"/>
    </xf>
    <xf numFmtId="0" fontId="0" fillId="59" borderId="0" applyNumberFormat="0" applyBorder="0" applyAlignment="0" applyProtection="0">
      <alignment vertical="center"/>
    </xf>
    <xf numFmtId="0" fontId="59" fillId="11" borderId="0" applyNumberFormat="0" applyBorder="0" applyAlignment="0" applyProtection="0">
      <alignment vertical="center"/>
    </xf>
    <xf numFmtId="0" fontId="54" fillId="26" borderId="0" applyNumberFormat="0" applyBorder="0" applyAlignment="0" applyProtection="0">
      <alignment vertical="center"/>
    </xf>
    <xf numFmtId="0" fontId="55" fillId="9" borderId="13" applyNumberFormat="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8" fillId="0" borderId="11" applyNumberFormat="0" applyFill="0" applyProtection="0">
      <alignment horizontal="left" vertical="center"/>
    </xf>
    <xf numFmtId="0" fontId="64" fillId="0" borderId="30" applyNumberFormat="0" applyFill="0" applyAlignment="0" applyProtection="0">
      <alignment vertical="center"/>
    </xf>
    <xf numFmtId="0" fontId="59" fillId="11" borderId="0" applyNumberFormat="0" applyBorder="0" applyAlignment="0" applyProtection="0">
      <alignment vertical="center"/>
    </xf>
    <xf numFmtId="0" fontId="53" fillId="15" borderId="0" applyNumberFormat="0" applyBorder="0" applyAlignment="0" applyProtection="0">
      <alignment vertical="center"/>
    </xf>
    <xf numFmtId="9" fontId="26" fillId="0" borderId="0" applyFont="0" applyFill="0" applyBorder="0" applyAlignment="0" applyProtection="0">
      <alignment vertical="center"/>
    </xf>
    <xf numFmtId="0" fontId="53" fillId="60" borderId="0" applyNumberFormat="0" applyBorder="0" applyAlignment="0" applyProtection="0">
      <alignment vertical="center"/>
    </xf>
    <xf numFmtId="187" fontId="0" fillId="0" borderId="0" applyFont="0" applyFill="0" applyBorder="0" applyAlignment="0" applyProtection="0">
      <alignment vertical="center"/>
    </xf>
    <xf numFmtId="0" fontId="53" fillId="60" borderId="0" applyNumberFormat="0" applyBorder="0" applyAlignment="0" applyProtection="0">
      <alignment vertical="center"/>
    </xf>
    <xf numFmtId="0" fontId="54" fillId="26" borderId="0" applyNumberFormat="0" applyBorder="0" applyAlignment="0" applyProtection="0">
      <alignment vertical="center"/>
    </xf>
    <xf numFmtId="0" fontId="26" fillId="0" borderId="0">
      <alignment vertical="center"/>
    </xf>
    <xf numFmtId="0" fontId="55" fillId="9" borderId="13" applyNumberFormat="0" applyAlignment="0" applyProtection="0">
      <alignment vertical="center"/>
    </xf>
    <xf numFmtId="0" fontId="53" fillId="7" borderId="0" applyNumberFormat="0" applyBorder="0" applyAlignment="0" applyProtection="0">
      <alignment vertical="center"/>
    </xf>
    <xf numFmtId="0" fontId="0" fillId="0" borderId="0">
      <alignment vertical="center"/>
    </xf>
    <xf numFmtId="0" fontId="53" fillId="7" borderId="0" applyNumberFormat="0" applyBorder="0" applyAlignment="0" applyProtection="0">
      <alignment vertical="center"/>
    </xf>
    <xf numFmtId="0" fontId="54" fillId="32" borderId="0" applyNumberFormat="0" applyBorder="0" applyAlignment="0" applyProtection="0">
      <alignment vertical="center"/>
    </xf>
    <xf numFmtId="0" fontId="0" fillId="0" borderId="0">
      <alignment vertical="center"/>
    </xf>
    <xf numFmtId="0" fontId="53" fillId="14" borderId="0" applyNumberFormat="0" applyBorder="0" applyAlignment="0" applyProtection="0">
      <alignment vertical="center"/>
    </xf>
    <xf numFmtId="0" fontId="0" fillId="20" borderId="22" applyNumberFormat="0" applyFont="0" applyAlignment="0" applyProtection="0">
      <alignment vertical="center"/>
    </xf>
    <xf numFmtId="0" fontId="54" fillId="26" borderId="0" applyNumberFormat="0" applyBorder="0" applyAlignment="0" applyProtection="0">
      <alignment vertical="center"/>
    </xf>
    <xf numFmtId="0" fontId="53" fillId="32" borderId="0" applyNumberFormat="0" applyBorder="0" applyAlignment="0" applyProtection="0">
      <alignment vertical="center"/>
    </xf>
    <xf numFmtId="0" fontId="53" fillId="32" borderId="0" applyNumberFormat="0" applyBorder="0" applyAlignment="0" applyProtection="0">
      <alignment vertical="center"/>
    </xf>
    <xf numFmtId="0" fontId="53" fillId="32" borderId="0" applyNumberFormat="0" applyBorder="0" applyAlignment="0" applyProtection="0">
      <alignment vertical="center"/>
    </xf>
    <xf numFmtId="0" fontId="53" fillId="44" borderId="0" applyNumberFormat="0" applyBorder="0" applyAlignment="0" applyProtection="0">
      <alignment vertical="center"/>
    </xf>
    <xf numFmtId="0" fontId="51" fillId="50" borderId="0" applyNumberFormat="0" applyBorder="0" applyAlignment="0" applyProtection="0">
      <alignment vertical="center"/>
    </xf>
    <xf numFmtId="0" fontId="76" fillId="0" borderId="20" applyNumberFormat="0" applyFill="0" applyAlignment="0" applyProtection="0">
      <alignment vertical="center"/>
    </xf>
    <xf numFmtId="0" fontId="53" fillId="44" borderId="0" applyNumberFormat="0" applyBorder="0" applyAlignment="0" applyProtection="0">
      <alignment vertical="center"/>
    </xf>
    <xf numFmtId="0" fontId="51" fillId="50" borderId="0" applyNumberFormat="0" applyBorder="0" applyAlignment="0" applyProtection="0">
      <alignment vertical="center"/>
    </xf>
    <xf numFmtId="0" fontId="54" fillId="26"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37" borderId="0" applyNumberFormat="0" applyBorder="0" applyAlignment="0" applyProtection="0">
      <alignment vertical="center"/>
    </xf>
    <xf numFmtId="0" fontId="26" fillId="0" borderId="0">
      <alignment vertical="center"/>
    </xf>
    <xf numFmtId="0" fontId="58" fillId="0" borderId="0" applyProtection="0">
      <alignment vertical="center"/>
    </xf>
    <xf numFmtId="0" fontId="53" fillId="9" borderId="0" applyNumberFormat="0" applyBorder="0" applyAlignment="0" applyProtection="0">
      <alignment vertical="center"/>
    </xf>
    <xf numFmtId="0" fontId="70" fillId="0" borderId="19" applyNumberFormat="0" applyFill="0" applyAlignment="0" applyProtection="0">
      <alignment vertical="center"/>
    </xf>
    <xf numFmtId="0" fontId="6" fillId="0" borderId="0">
      <alignment vertical="center"/>
    </xf>
    <xf numFmtId="0" fontId="53" fillId="9" borderId="0" applyNumberFormat="0" applyBorder="0" applyAlignment="0" applyProtection="0">
      <alignment vertical="center"/>
    </xf>
    <xf numFmtId="0" fontId="26" fillId="0" borderId="0">
      <alignment vertical="center"/>
    </xf>
    <xf numFmtId="0" fontId="53" fillId="9" borderId="0" applyNumberFormat="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26" fillId="0" borderId="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26" fillId="0" borderId="0">
      <alignment vertical="center"/>
    </xf>
    <xf numFmtId="0" fontId="26" fillId="0" borderId="0" applyNumberFormat="0" applyFill="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106" fillId="0" borderId="12">
      <alignment horizontal="left" vertical="center"/>
    </xf>
    <xf numFmtId="0" fontId="53" fillId="16" borderId="0" applyNumberFormat="0" applyBorder="0" applyAlignment="0" applyProtection="0">
      <alignment vertical="center"/>
    </xf>
    <xf numFmtId="0" fontId="53" fillId="25" borderId="0" applyNumberFormat="0" applyBorder="0" applyAlignment="0" applyProtection="0">
      <alignment vertical="center"/>
    </xf>
    <xf numFmtId="0" fontId="106" fillId="0" borderId="12">
      <alignment horizontal="lef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62" fillId="0" borderId="0">
      <alignment vertical="center"/>
      <protection locked="0"/>
    </xf>
    <xf numFmtId="0" fontId="51" fillId="50" borderId="0" applyNumberFormat="0" applyBorder="0" applyAlignment="0" applyProtection="0">
      <alignment vertical="center"/>
    </xf>
    <xf numFmtId="0" fontId="53" fillId="24" borderId="0" applyNumberFormat="0" applyBorder="0" applyAlignment="0" applyProtection="0">
      <alignment vertical="center"/>
    </xf>
    <xf numFmtId="0" fontId="54" fillId="16" borderId="0" applyNumberFormat="0" applyBorder="0" applyAlignment="0" applyProtection="0">
      <alignment vertical="center"/>
    </xf>
    <xf numFmtId="0" fontId="51" fillId="50" borderId="0" applyNumberFormat="0" applyBorder="0" applyAlignment="0" applyProtection="0">
      <alignment vertical="center"/>
    </xf>
    <xf numFmtId="0" fontId="26" fillId="0" borderId="0">
      <alignment vertical="center"/>
    </xf>
    <xf numFmtId="0" fontId="51" fillId="18"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4" fillId="26" borderId="0" applyNumberFormat="0" applyBorder="0" applyAlignment="0" applyProtection="0">
      <alignment vertical="center"/>
    </xf>
    <xf numFmtId="0" fontId="75" fillId="0" borderId="0" applyNumberFormat="0" applyFill="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7" fillId="0" borderId="14">
      <alignment horizontal="center"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70" fillId="0" borderId="19" applyNumberFormat="0" applyFill="0" applyAlignment="0" applyProtection="0">
      <alignment vertical="center"/>
    </xf>
    <xf numFmtId="0" fontId="0" fillId="20" borderId="22" applyNumberFormat="0" applyFont="0" applyAlignment="0" applyProtection="0">
      <alignment vertical="center"/>
    </xf>
    <xf numFmtId="0" fontId="26" fillId="0" borderId="0">
      <alignment vertical="center"/>
    </xf>
    <xf numFmtId="0" fontId="54" fillId="19" borderId="0" applyNumberFormat="0" applyBorder="0" applyAlignment="0" applyProtection="0">
      <alignment vertical="center"/>
    </xf>
    <xf numFmtId="0" fontId="70" fillId="0" borderId="19" applyNumberFormat="0" applyFill="0" applyAlignment="0" applyProtection="0">
      <alignment vertical="center"/>
    </xf>
    <xf numFmtId="15" fontId="90" fillId="0" borderId="0">
      <alignment vertical="center"/>
    </xf>
    <xf numFmtId="0" fontId="54" fillId="16" borderId="0" applyNumberFormat="0" applyBorder="0" applyAlignment="0" applyProtection="0">
      <alignment vertical="center"/>
    </xf>
    <xf numFmtId="179" fontId="26" fillId="0" borderId="0" applyFont="0" applyFill="0" applyBorder="0" applyAlignment="0" applyProtection="0">
      <alignment vertical="center"/>
    </xf>
    <xf numFmtId="0" fontId="54" fillId="16" borderId="0" applyNumberFormat="0" applyBorder="0" applyAlignment="0" applyProtection="0">
      <alignment vertical="center"/>
    </xf>
    <xf numFmtId="0" fontId="54" fillId="16" borderId="0" applyNumberFormat="0" applyBorder="0" applyAlignment="0" applyProtection="0">
      <alignment vertical="center"/>
    </xf>
    <xf numFmtId="0" fontId="54" fillId="16" borderId="0" applyNumberFormat="0" applyBorder="0" applyAlignment="0" applyProtection="0">
      <alignment vertical="center"/>
    </xf>
    <xf numFmtId="0" fontId="26" fillId="0" borderId="0">
      <alignment vertical="center"/>
    </xf>
    <xf numFmtId="0" fontId="54" fillId="16" borderId="0" applyNumberFormat="0" applyBorder="0" applyAlignment="0" applyProtection="0">
      <alignment vertical="center"/>
    </xf>
    <xf numFmtId="0" fontId="61" fillId="0" borderId="16" applyNumberFormat="0" applyFill="0" applyProtection="0">
      <alignment horizontal="center" vertical="center"/>
    </xf>
    <xf numFmtId="0" fontId="54" fillId="16" borderId="0" applyNumberFormat="0" applyBorder="0" applyAlignment="0" applyProtection="0">
      <alignment vertical="center"/>
    </xf>
    <xf numFmtId="0" fontId="26" fillId="0" borderId="0">
      <alignment vertical="center"/>
    </xf>
    <xf numFmtId="0" fontId="109" fillId="61" borderId="33">
      <alignment vertical="center"/>
      <protection locked="0"/>
    </xf>
    <xf numFmtId="0" fontId="54" fillId="16" borderId="0" applyNumberFormat="0" applyBorder="0" applyAlignment="0" applyProtection="0">
      <alignment vertical="center"/>
    </xf>
    <xf numFmtId="0" fontId="26" fillId="0" borderId="0">
      <alignment vertical="center"/>
    </xf>
    <xf numFmtId="0" fontId="54" fillId="16" borderId="0" applyNumberFormat="0" applyBorder="0" applyAlignment="0" applyProtection="0">
      <alignment vertical="center"/>
    </xf>
    <xf numFmtId="0" fontId="84" fillId="29" borderId="0" applyNumberFormat="0" applyBorder="0" applyAlignment="0" applyProtection="0">
      <alignment vertical="center"/>
    </xf>
    <xf numFmtId="0" fontId="26" fillId="0" borderId="0">
      <alignment vertical="center"/>
    </xf>
    <xf numFmtId="0" fontId="54" fillId="16" borderId="0" applyNumberFormat="0" applyBorder="0" applyAlignment="0" applyProtection="0">
      <alignment vertical="center"/>
    </xf>
    <xf numFmtId="0" fontId="84" fillId="29" borderId="0" applyNumberFormat="0" applyBorder="0" applyAlignment="0" applyProtection="0">
      <alignment vertical="center"/>
    </xf>
    <xf numFmtId="0" fontId="54" fillId="13" borderId="0" applyNumberFormat="0" applyBorder="0" applyAlignment="0" applyProtection="0">
      <alignment vertical="center"/>
    </xf>
    <xf numFmtId="0" fontId="63" fillId="0" borderId="1">
      <alignment horizontal="left" vertical="center"/>
    </xf>
    <xf numFmtId="0" fontId="106" fillId="0" borderId="34" applyNumberFormat="0" applyAlignment="0" applyProtection="0">
      <alignment horizontal="left" vertical="center"/>
    </xf>
    <xf numFmtId="0" fontId="53" fillId="16" borderId="0" applyNumberFormat="0" applyBorder="0" applyAlignment="0" applyProtection="0">
      <alignment vertical="center"/>
    </xf>
    <xf numFmtId="0" fontId="51" fillId="9" borderId="0" applyNumberFormat="0" applyBorder="0" applyAlignment="0" applyProtection="0">
      <alignment vertical="center"/>
    </xf>
    <xf numFmtId="0" fontId="87" fillId="32" borderId="17" applyNumberFormat="0" applyAlignment="0" applyProtection="0">
      <alignment vertical="center"/>
    </xf>
    <xf numFmtId="178" fontId="58" fillId="0" borderId="16" applyFill="0" applyProtection="0">
      <alignment horizontal="right" vertical="center"/>
    </xf>
    <xf numFmtId="0" fontId="54" fillId="8" borderId="0" applyNumberFormat="0" applyBorder="0" applyAlignment="0" applyProtection="0">
      <alignment vertical="center"/>
    </xf>
    <xf numFmtId="0" fontId="51" fillId="50" borderId="0" applyNumberFormat="0" applyBorder="0" applyAlignment="0" applyProtection="0">
      <alignment vertical="center"/>
    </xf>
    <xf numFmtId="178" fontId="58" fillId="0" borderId="16" applyFill="0" applyProtection="0">
      <alignment horizontal="right" vertical="center"/>
    </xf>
    <xf numFmtId="0" fontId="54" fillId="8" borderId="0" applyNumberFormat="0" applyBorder="0" applyAlignment="0" applyProtection="0">
      <alignment vertical="center"/>
    </xf>
    <xf numFmtId="178" fontId="58" fillId="0" borderId="16" applyFill="0" applyProtection="0">
      <alignment horizontal="right" vertical="center"/>
    </xf>
    <xf numFmtId="0" fontId="54" fillId="8" borderId="0" applyNumberFormat="0" applyBorder="0" applyAlignment="0" applyProtection="0">
      <alignment vertical="center"/>
    </xf>
    <xf numFmtId="0" fontId="54" fillId="13" borderId="0" applyNumberFormat="0" applyBorder="0" applyAlignment="0" applyProtection="0">
      <alignment vertical="center"/>
    </xf>
    <xf numFmtId="0" fontId="53" fillId="37" borderId="0" applyNumberFormat="0" applyBorder="0" applyAlignment="0" applyProtection="0">
      <alignment vertical="center"/>
    </xf>
    <xf numFmtId="0" fontId="109" fillId="61" borderId="33">
      <alignment vertical="center"/>
      <protection locked="0"/>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9" fontId="26" fillId="0" borderId="0" applyFont="0" applyFill="0" applyBorder="0" applyAlignment="0" applyProtection="0">
      <alignment vertical="center"/>
    </xf>
    <xf numFmtId="0" fontId="54" fillId="13" borderId="0" applyNumberFormat="0" applyBorder="0" applyAlignment="0" applyProtection="0">
      <alignment vertical="center"/>
    </xf>
    <xf numFmtId="9" fontId="26" fillId="0" borderId="0" applyFont="0" applyFill="0" applyBorder="0" applyAlignment="0" applyProtection="0">
      <alignment vertical="center"/>
    </xf>
    <xf numFmtId="0" fontId="108" fillId="0" borderId="0">
      <alignment vertical="center"/>
    </xf>
    <xf numFmtId="0" fontId="54" fillId="13" borderId="0" applyNumberFormat="0" applyBorder="0" applyAlignment="0" applyProtection="0">
      <alignment vertical="center"/>
    </xf>
    <xf numFmtId="0" fontId="26" fillId="0" borderId="0">
      <alignment vertical="center"/>
    </xf>
    <xf numFmtId="15" fontId="90" fillId="0" borderId="0">
      <alignment vertical="center"/>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0" fontId="54" fillId="8" borderId="0" applyNumberFormat="0" applyBorder="0" applyAlignment="0" applyProtection="0">
      <alignment vertical="center"/>
    </xf>
    <xf numFmtId="0" fontId="54" fillId="25" borderId="0" applyNumberFormat="0" applyBorder="0" applyAlignment="0" applyProtection="0">
      <alignment vertical="center"/>
    </xf>
    <xf numFmtId="0" fontId="51" fillId="20" borderId="0" applyNumberFormat="0" applyBorder="0" applyAlignment="0" applyProtection="0">
      <alignment vertical="center"/>
    </xf>
    <xf numFmtId="0" fontId="26" fillId="0" borderId="0" applyFont="0" applyFill="0" applyBorder="0" applyAlignment="0" applyProtection="0">
      <alignment vertical="center"/>
    </xf>
    <xf numFmtId="0" fontId="54" fillId="25" borderId="0" applyNumberFormat="0" applyBorder="0" applyAlignment="0" applyProtection="0">
      <alignment vertical="center"/>
    </xf>
    <xf numFmtId="0" fontId="51" fillId="20" borderId="0" applyNumberFormat="0" applyBorder="0" applyAlignment="0" applyProtection="0">
      <alignment vertical="center"/>
    </xf>
    <xf numFmtId="0" fontId="70" fillId="0" borderId="19"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51" fillId="20" borderId="0" applyNumberFormat="0" applyBorder="0" applyAlignment="0" applyProtection="0">
      <alignment vertical="center"/>
    </xf>
    <xf numFmtId="0" fontId="54" fillId="25" borderId="0" applyNumberFormat="0" applyBorder="0" applyAlignment="0" applyProtection="0">
      <alignment vertical="center"/>
    </xf>
    <xf numFmtId="0" fontId="76" fillId="0" borderId="20" applyNumberFormat="0" applyFill="0" applyAlignment="0" applyProtection="0">
      <alignment vertical="center"/>
    </xf>
    <xf numFmtId="0" fontId="84" fillId="29" borderId="0" applyNumberFormat="0" applyBorder="0" applyAlignment="0" applyProtection="0">
      <alignment vertical="center"/>
    </xf>
    <xf numFmtId="0" fontId="70" fillId="0" borderId="19" applyNumberFormat="0" applyFill="0" applyAlignment="0" applyProtection="0">
      <alignment vertical="center"/>
    </xf>
    <xf numFmtId="0" fontId="51" fillId="20" borderId="0" applyNumberFormat="0" applyBorder="0" applyAlignment="0" applyProtection="0">
      <alignment vertical="center"/>
    </xf>
    <xf numFmtId="0" fontId="70" fillId="0" borderId="19" applyNumberFormat="0" applyFill="0" applyAlignment="0" applyProtection="0">
      <alignment vertical="center"/>
    </xf>
    <xf numFmtId="0" fontId="51" fillId="11" borderId="0" applyNumberFormat="0" applyBorder="0" applyAlignment="0" applyProtection="0">
      <alignment vertical="center"/>
    </xf>
    <xf numFmtId="0" fontId="54" fillId="16" borderId="0" applyNumberFormat="0" applyBorder="0" applyAlignment="0" applyProtection="0">
      <alignment vertical="center"/>
    </xf>
    <xf numFmtId="0" fontId="82" fillId="18" borderId="0" applyNumberFormat="0" applyBorder="0" applyAlignment="0" applyProtection="0">
      <alignment vertical="center"/>
    </xf>
    <xf numFmtId="176" fontId="26" fillId="0" borderId="0" applyFont="0" applyFill="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49" fontId="108" fillId="0" borderId="2">
      <alignment horizontal="left" vertical="center" wrapText="1"/>
    </xf>
    <xf numFmtId="0" fontId="51" fillId="11" borderId="0" applyNumberFormat="0" applyBorder="0" applyAlignment="0" applyProtection="0">
      <alignment vertical="center"/>
    </xf>
    <xf numFmtId="181" fontId="26" fillId="0" borderId="0" applyFont="0" applyFill="0" applyBorder="0" applyAlignment="0" applyProtection="0">
      <alignment vertical="center"/>
    </xf>
    <xf numFmtId="0" fontId="54" fillId="9" borderId="0" applyNumberFormat="0" applyBorder="0" applyAlignment="0" applyProtection="0">
      <alignment vertical="center"/>
    </xf>
    <xf numFmtId="0" fontId="54" fillId="9" borderId="0" applyNumberFormat="0" applyBorder="0" applyAlignment="0" applyProtection="0">
      <alignment vertical="center"/>
    </xf>
    <xf numFmtId="0" fontId="54" fillId="16" borderId="0" applyNumberFormat="0" applyBorder="0" applyAlignment="0" applyProtection="0">
      <alignment vertical="center"/>
    </xf>
    <xf numFmtId="0" fontId="54" fillId="9" borderId="0" applyNumberFormat="0" applyBorder="0" applyAlignment="0" applyProtection="0">
      <alignment vertical="center"/>
    </xf>
    <xf numFmtId="0" fontId="59" fillId="18" borderId="0" applyNumberFormat="0" applyBorder="0" applyAlignment="0" applyProtection="0">
      <alignment vertical="center"/>
    </xf>
    <xf numFmtId="0" fontId="54" fillId="9" borderId="0" applyNumberFormat="0" applyBorder="0" applyAlignment="0" applyProtection="0">
      <alignment vertical="center"/>
    </xf>
    <xf numFmtId="0" fontId="58" fillId="0" borderId="11" applyNumberFormat="0" applyFill="0" applyProtection="0">
      <alignment horizontal="right" vertical="center"/>
    </xf>
    <xf numFmtId="0" fontId="26" fillId="0" borderId="0">
      <alignment vertical="center"/>
    </xf>
    <xf numFmtId="0" fontId="54" fillId="9"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189" fontId="74" fillId="0" borderId="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67" fillId="0" borderId="0" applyNumberFormat="0" applyFill="0" applyBorder="0" applyAlignment="0" applyProtection="0">
      <alignment vertical="center"/>
    </xf>
    <xf numFmtId="0" fontId="54" fillId="8" borderId="0" applyNumberFormat="0" applyBorder="0" applyAlignment="0" applyProtection="0">
      <alignment vertical="center"/>
    </xf>
    <xf numFmtId="0" fontId="67" fillId="0" borderId="0" applyNumberFormat="0" applyFill="0" applyBorder="0" applyAlignment="0" applyProtection="0">
      <alignment vertical="center"/>
    </xf>
    <xf numFmtId="0" fontId="54" fillId="8" borderId="0" applyNumberFormat="0" applyBorder="0" applyAlignment="0" applyProtection="0">
      <alignment vertical="center"/>
    </xf>
    <xf numFmtId="0" fontId="67" fillId="0" borderId="0" applyNumberFormat="0" applyFill="0" applyBorder="0" applyAlignment="0" applyProtection="0">
      <alignment vertical="center"/>
    </xf>
    <xf numFmtId="0" fontId="54" fillId="8" borderId="0" applyNumberFormat="0" applyBorder="0" applyAlignment="0" applyProtection="0">
      <alignment vertical="center"/>
    </xf>
    <xf numFmtId="188" fontId="26" fillId="0" borderId="0" applyFont="0" applyFill="0" applyBorder="0" applyAlignment="0" applyProtection="0">
      <alignment vertical="center"/>
    </xf>
    <xf numFmtId="0" fontId="67" fillId="0" borderId="0" applyNumberFormat="0" applyFill="0" applyBorder="0" applyAlignment="0" applyProtection="0">
      <alignment vertical="center"/>
    </xf>
    <xf numFmtId="0" fontId="54" fillId="8" borderId="0" applyNumberFormat="0" applyBorder="0" applyAlignment="0" applyProtection="0">
      <alignment vertical="center"/>
    </xf>
    <xf numFmtId="0" fontId="26" fillId="0" borderId="0">
      <alignment vertical="center"/>
    </xf>
    <xf numFmtId="0" fontId="54" fillId="8" borderId="0" applyNumberFormat="0" applyBorder="0" applyAlignment="0" applyProtection="0">
      <alignment vertical="center"/>
    </xf>
    <xf numFmtId="0" fontId="67" fillId="0" borderId="0" applyNumberFormat="0" applyFill="0" applyBorder="0" applyAlignment="0" applyProtection="0">
      <alignment vertical="center"/>
    </xf>
    <xf numFmtId="0" fontId="84" fillId="7" borderId="0" applyNumberFormat="0" applyBorder="0" applyAlignment="0" applyProtection="0">
      <alignment vertical="center"/>
    </xf>
    <xf numFmtId="0" fontId="54" fillId="8" borderId="0" applyNumberFormat="0" applyBorder="0" applyAlignment="0" applyProtection="0">
      <alignment vertical="center"/>
    </xf>
    <xf numFmtId="0" fontId="67" fillId="0" borderId="0" applyNumberFormat="0" applyFill="0" applyBorder="0" applyAlignment="0" applyProtection="0">
      <alignment vertical="center"/>
    </xf>
    <xf numFmtId="0" fontId="84" fillId="7" borderId="0" applyNumberFormat="0" applyBorder="0" applyAlignment="0" applyProtection="0">
      <alignment vertical="center"/>
    </xf>
    <xf numFmtId="0" fontId="26" fillId="0" borderId="0">
      <alignment vertical="center"/>
    </xf>
    <xf numFmtId="0" fontId="54" fillId="8" borderId="0" applyNumberFormat="0" applyBorder="0" applyAlignment="0" applyProtection="0">
      <alignment vertical="center"/>
    </xf>
    <xf numFmtId="0" fontId="67" fillId="0" borderId="0" applyNumberFormat="0" applyFill="0" applyBorder="0" applyAlignment="0" applyProtection="0">
      <alignment vertical="center"/>
    </xf>
    <xf numFmtId="0" fontId="84" fillId="7" borderId="0" applyNumberFormat="0" applyBorder="0" applyAlignment="0" applyProtection="0">
      <alignment vertical="center"/>
    </xf>
    <xf numFmtId="9" fontId="26" fillId="0" borderId="0" applyFont="0" applyFill="0" applyBorder="0" applyAlignment="0" applyProtection="0">
      <alignment vertical="center"/>
    </xf>
    <xf numFmtId="0" fontId="54" fillId="16" borderId="0" applyNumberFormat="0" applyBorder="0" applyAlignment="0" applyProtection="0">
      <alignment vertical="center"/>
    </xf>
    <xf numFmtId="0" fontId="51" fillId="50" borderId="0" applyNumberFormat="0" applyBorder="0" applyAlignment="0" applyProtection="0">
      <alignment vertical="center"/>
    </xf>
    <xf numFmtId="0" fontId="84" fillId="7"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51" fillId="50" borderId="0" applyNumberFormat="0" applyBorder="0" applyAlignment="0" applyProtection="0">
      <alignment vertical="center"/>
    </xf>
    <xf numFmtId="9" fontId="26" fillId="0" borderId="0" applyFont="0" applyFill="0" applyBorder="0" applyAlignment="0" applyProtection="0">
      <alignment vertical="center"/>
    </xf>
    <xf numFmtId="0" fontId="51" fillId="50" borderId="0" applyNumberFormat="0" applyBorder="0" applyAlignment="0" applyProtection="0">
      <alignment vertical="center"/>
    </xf>
    <xf numFmtId="9" fontId="26" fillId="0" borderId="0" applyFont="0" applyFill="0" applyBorder="0" applyAlignment="0" applyProtection="0">
      <alignment vertical="center"/>
    </xf>
    <xf numFmtId="0" fontId="51" fillId="50" borderId="0" applyNumberFormat="0" applyBorder="0" applyAlignment="0" applyProtection="0">
      <alignment vertical="center"/>
    </xf>
    <xf numFmtId="9" fontId="26" fillId="0" borderId="0" applyFont="0" applyFill="0" applyBorder="0" applyAlignment="0" applyProtection="0">
      <alignment vertical="center"/>
    </xf>
    <xf numFmtId="0" fontId="111" fillId="65" borderId="0" applyNumberFormat="0" applyBorder="0" applyAlignment="0" applyProtection="0">
      <alignment vertical="center"/>
    </xf>
    <xf numFmtId="0" fontId="87" fillId="32" borderId="17" applyNumberFormat="0" applyAlignment="0" applyProtection="0">
      <alignment vertical="center"/>
    </xf>
    <xf numFmtId="0" fontId="51" fillId="9"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87" fillId="32" borderId="17" applyNumberFormat="0" applyAlignment="0" applyProtection="0">
      <alignment vertical="center"/>
    </xf>
    <xf numFmtId="0" fontId="51" fillId="9" borderId="0" applyNumberFormat="0" applyBorder="0" applyAlignment="0" applyProtection="0">
      <alignment vertical="center"/>
    </xf>
    <xf numFmtId="9" fontId="26" fillId="0" borderId="0" applyFont="0" applyFill="0" applyBorder="0" applyAlignment="0" applyProtection="0">
      <alignment vertical="center"/>
    </xf>
    <xf numFmtId="0" fontId="51" fillId="32" borderId="0" applyNumberFormat="0" applyBorder="0" applyAlignment="0" applyProtection="0">
      <alignment vertical="center"/>
    </xf>
    <xf numFmtId="0" fontId="26" fillId="0" borderId="0">
      <alignment vertical="center"/>
    </xf>
    <xf numFmtId="0" fontId="87" fillId="32" borderId="17" applyNumberFormat="0" applyAlignment="0" applyProtection="0">
      <alignment vertical="center"/>
    </xf>
    <xf numFmtId="0" fontId="51" fillId="9" borderId="0" applyNumberFormat="0" applyBorder="0" applyAlignment="0" applyProtection="0">
      <alignment vertical="center"/>
    </xf>
    <xf numFmtId="0" fontId="51" fillId="32" borderId="0" applyNumberFormat="0" applyBorder="0" applyAlignment="0" applyProtection="0">
      <alignment vertical="center"/>
    </xf>
    <xf numFmtId="0" fontId="58" fillId="0" borderId="11" applyNumberFormat="0" applyFill="0" applyProtection="0">
      <alignment horizontal="left" vertical="center"/>
    </xf>
    <xf numFmtId="0" fontId="26" fillId="0" borderId="0">
      <alignment vertical="center"/>
    </xf>
    <xf numFmtId="0" fontId="87" fillId="32" borderId="17" applyNumberFormat="0" applyAlignment="0" applyProtection="0">
      <alignment vertical="center"/>
    </xf>
    <xf numFmtId="0" fontId="51" fillId="9" borderId="0" applyNumberFormat="0" applyBorder="0" applyAlignment="0" applyProtection="0">
      <alignment vertical="center"/>
    </xf>
    <xf numFmtId="0" fontId="54" fillId="9" borderId="0" applyNumberFormat="0" applyBorder="0" applyAlignment="0" applyProtection="0">
      <alignment vertical="center"/>
    </xf>
    <xf numFmtId="0" fontId="75" fillId="0" borderId="0" applyNumberFormat="0" applyFill="0" applyBorder="0" applyAlignment="0" applyProtection="0">
      <alignment vertical="center"/>
    </xf>
    <xf numFmtId="0" fontId="54" fillId="9" borderId="0" applyNumberFormat="0" applyBorder="0" applyAlignment="0" applyProtection="0">
      <alignment vertical="center"/>
    </xf>
    <xf numFmtId="0" fontId="26" fillId="66" borderId="0" applyNumberFormat="0" applyFont="0" applyBorder="0" applyAlignment="0" applyProtection="0">
      <alignment vertical="center"/>
    </xf>
    <xf numFmtId="0" fontId="54" fillId="9" borderId="0" applyNumberFormat="0" applyBorder="0" applyAlignment="0" applyProtection="0">
      <alignment vertical="center"/>
    </xf>
    <xf numFmtId="0" fontId="54" fillId="26" borderId="0" applyNumberFormat="0" applyBorder="0" applyAlignment="0" applyProtection="0">
      <alignment vertical="center"/>
    </xf>
    <xf numFmtId="0" fontId="54" fillId="16" borderId="0" applyNumberFormat="0" applyBorder="0" applyAlignment="0" applyProtection="0">
      <alignment vertical="center"/>
    </xf>
    <xf numFmtId="0" fontId="54" fillId="16" borderId="0" applyNumberFormat="0" applyBorder="0" applyAlignment="0" applyProtection="0">
      <alignment vertical="center"/>
    </xf>
    <xf numFmtId="0" fontId="74" fillId="0" borderId="0">
      <alignment vertical="center"/>
    </xf>
    <xf numFmtId="0" fontId="54" fillId="16" borderId="0" applyNumberFormat="0" applyBorder="0" applyAlignment="0" applyProtection="0">
      <alignment vertical="center"/>
    </xf>
    <xf numFmtId="0" fontId="61" fillId="0" borderId="16" applyNumberFormat="0" applyFill="0" applyProtection="0">
      <alignment horizontal="left" vertical="center"/>
    </xf>
    <xf numFmtId="0" fontId="57" fillId="0" borderId="14">
      <alignment horizontal="center" vertical="center"/>
    </xf>
    <xf numFmtId="0" fontId="54" fillId="16" borderId="0" applyNumberFormat="0" applyBorder="0" applyAlignment="0" applyProtection="0">
      <alignment vertical="center"/>
    </xf>
    <xf numFmtId="0" fontId="113" fillId="0" borderId="36" applyNumberFormat="0" applyFill="0" applyAlignment="0" applyProtection="0">
      <alignment vertical="center"/>
    </xf>
    <xf numFmtId="9" fontId="26" fillId="0" borderId="0" applyFont="0" applyFill="0" applyBorder="0" applyAlignment="0" applyProtection="0">
      <alignment vertical="center"/>
    </xf>
    <xf numFmtId="0" fontId="54" fillId="16" borderId="0" applyNumberFormat="0" applyBorder="0" applyAlignment="0" applyProtection="0">
      <alignment vertical="center"/>
    </xf>
    <xf numFmtId="0" fontId="26" fillId="0" borderId="0">
      <alignment vertical="center"/>
    </xf>
    <xf numFmtId="0" fontId="54" fillId="16" borderId="0" applyNumberFormat="0" applyBorder="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54" fillId="16" borderId="0" applyNumberFormat="0" applyBorder="0" applyAlignment="0" applyProtection="0">
      <alignment vertical="center"/>
    </xf>
    <xf numFmtId="0" fontId="54" fillId="25" borderId="0" applyNumberFormat="0" applyBorder="0" applyAlignment="0" applyProtection="0">
      <alignment vertical="center"/>
    </xf>
    <xf numFmtId="0" fontId="26" fillId="0" borderId="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72" fillId="20" borderId="1" applyNumberFormat="0" applyBorder="0" applyAlignment="0" applyProtection="0">
      <alignment vertical="center"/>
    </xf>
    <xf numFmtId="0" fontId="51" fillId="50" borderId="0" applyNumberFormat="0" applyBorder="0" applyAlignment="0" applyProtection="0">
      <alignment vertical="center"/>
    </xf>
    <xf numFmtId="0" fontId="59" fillId="11" borderId="0" applyNumberFormat="0" applyBorder="0" applyAlignment="0" applyProtection="0">
      <alignment vertical="center"/>
    </xf>
    <xf numFmtId="0" fontId="26" fillId="0" borderId="0">
      <alignment vertical="center"/>
    </xf>
    <xf numFmtId="0" fontId="54" fillId="19" borderId="0" applyNumberFormat="0" applyBorder="0" applyAlignment="0" applyProtection="0">
      <alignment vertical="center"/>
    </xf>
    <xf numFmtId="0" fontId="78" fillId="0" borderId="21" applyNumberFormat="0" applyFill="0" applyAlignment="0" applyProtection="0">
      <alignment vertical="center"/>
    </xf>
    <xf numFmtId="0" fontId="59" fillId="11" borderId="0" applyNumberFormat="0" applyBorder="0" applyAlignment="0" applyProtection="0">
      <alignment vertical="center"/>
    </xf>
    <xf numFmtId="0" fontId="26" fillId="0" borderId="0">
      <alignment vertical="center"/>
    </xf>
    <xf numFmtId="0" fontId="54" fillId="19" borderId="0" applyNumberFormat="0" applyBorder="0" applyAlignment="0" applyProtection="0">
      <alignment vertical="center"/>
    </xf>
    <xf numFmtId="0" fontId="54" fillId="25" borderId="0" applyNumberFormat="0" applyBorder="0" applyAlignment="0" applyProtection="0">
      <alignment vertical="center"/>
    </xf>
    <xf numFmtId="0" fontId="112" fillId="32" borderId="35">
      <alignment horizontal="left" vertical="center"/>
      <protection locked="0" hidden="1"/>
    </xf>
    <xf numFmtId="0" fontId="54" fillId="25" borderId="0" applyNumberFormat="0" applyBorder="0" applyAlignment="0" applyProtection="0">
      <alignment vertical="center"/>
    </xf>
    <xf numFmtId="0" fontId="78" fillId="0" borderId="21" applyNumberFormat="0" applyFill="0" applyAlignment="0" applyProtection="0">
      <alignment vertical="center"/>
    </xf>
    <xf numFmtId="0" fontId="112" fillId="32" borderId="35">
      <alignment horizontal="left" vertical="center"/>
      <protection locked="0" hidden="1"/>
    </xf>
    <xf numFmtId="0" fontId="54" fillId="25" borderId="0" applyNumberFormat="0" applyBorder="0" applyAlignment="0" applyProtection="0">
      <alignment vertical="center"/>
    </xf>
    <xf numFmtId="0" fontId="64" fillId="0" borderId="30" applyNumberFormat="0" applyFill="0" applyAlignment="0" applyProtection="0">
      <alignment vertical="center"/>
    </xf>
    <xf numFmtId="193" fontId="26" fillId="0" borderId="0" applyFont="0" applyFill="0" applyBorder="0" applyAlignment="0" applyProtection="0">
      <alignment vertical="center"/>
    </xf>
    <xf numFmtId="0" fontId="54" fillId="25" borderId="0" applyNumberFormat="0" applyBorder="0" applyAlignment="0" applyProtection="0">
      <alignment vertical="center"/>
    </xf>
    <xf numFmtId="0" fontId="76" fillId="0" borderId="26" applyNumberFormat="0" applyFill="0" applyAlignment="0" applyProtection="0">
      <alignment vertical="center"/>
    </xf>
    <xf numFmtId="0" fontId="84" fillId="29" borderId="0" applyNumberFormat="0" applyBorder="0" applyAlignment="0" applyProtection="0">
      <alignment vertical="center"/>
    </xf>
    <xf numFmtId="0" fontId="54" fillId="25" borderId="0" applyNumberFormat="0" applyBorder="0" applyAlignment="0" applyProtection="0">
      <alignment vertical="center"/>
    </xf>
    <xf numFmtId="0" fontId="76" fillId="0" borderId="26" applyNumberFormat="0" applyFill="0" applyAlignment="0" applyProtection="0">
      <alignment vertical="center"/>
    </xf>
    <xf numFmtId="0" fontId="84" fillId="29" borderId="0" applyNumberFormat="0" applyBorder="0" applyAlignment="0" applyProtection="0">
      <alignment vertical="center"/>
    </xf>
    <xf numFmtId="0" fontId="70" fillId="0" borderId="19" applyNumberFormat="0" applyFill="0" applyAlignment="0" applyProtection="0">
      <alignment vertical="center"/>
    </xf>
    <xf numFmtId="0" fontId="54" fillId="25" borderId="0" applyNumberFormat="0" applyBorder="0" applyAlignment="0" applyProtection="0">
      <alignment vertical="center"/>
    </xf>
    <xf numFmtId="0" fontId="76" fillId="0" borderId="20" applyNumberFormat="0" applyFill="0" applyAlignment="0" applyProtection="0">
      <alignment vertical="center"/>
    </xf>
    <xf numFmtId="0" fontId="70" fillId="0" borderId="19" applyNumberFormat="0" applyFill="0" applyAlignment="0" applyProtection="0">
      <alignment vertical="center"/>
    </xf>
    <xf numFmtId="0" fontId="54" fillId="25" borderId="0" applyNumberFormat="0" applyBorder="0" applyAlignment="0" applyProtection="0">
      <alignment vertical="center"/>
    </xf>
    <xf numFmtId="0" fontId="76" fillId="0" borderId="20" applyNumberFormat="0" applyFill="0" applyAlignment="0" applyProtection="0">
      <alignment vertical="center"/>
    </xf>
    <xf numFmtId="9" fontId="26" fillId="0" borderId="0" applyFont="0" applyFill="0" applyBorder="0" applyAlignment="0" applyProtection="0">
      <alignment vertical="center"/>
    </xf>
    <xf numFmtId="0" fontId="51" fillId="20" borderId="0" applyNumberFormat="0" applyBorder="0" applyAlignment="0" applyProtection="0">
      <alignment vertical="center"/>
    </xf>
    <xf numFmtId="0" fontId="51" fillId="32" borderId="0" applyNumberFormat="0" applyBorder="0" applyAlignment="0" applyProtection="0">
      <alignment vertical="center"/>
    </xf>
    <xf numFmtId="0" fontId="64" fillId="0" borderId="30" applyNumberFormat="0" applyFill="0" applyAlignment="0" applyProtection="0">
      <alignment vertical="center"/>
    </xf>
    <xf numFmtId="0" fontId="51" fillId="32" borderId="0" applyNumberFormat="0" applyBorder="0" applyAlignment="0" applyProtection="0">
      <alignment vertical="center"/>
    </xf>
    <xf numFmtId="0" fontId="26" fillId="0" borderId="0">
      <alignment vertical="center"/>
    </xf>
    <xf numFmtId="0" fontId="26" fillId="0" borderId="0">
      <alignment vertical="center"/>
    </xf>
    <xf numFmtId="0" fontId="57" fillId="0" borderId="0" applyNumberFormat="0" applyFill="0" applyBorder="0" applyAlignment="0" applyProtection="0">
      <alignment vertical="center"/>
    </xf>
    <xf numFmtId="0" fontId="54" fillId="32" borderId="0" applyNumberFormat="0" applyBorder="0" applyAlignment="0" applyProtection="0">
      <alignment vertical="center"/>
    </xf>
    <xf numFmtId="0" fontId="54" fillId="32" borderId="0" applyNumberFormat="0" applyBorder="0" applyAlignment="0" applyProtection="0">
      <alignment vertical="center"/>
    </xf>
    <xf numFmtId="0" fontId="70" fillId="0" borderId="19" applyNumberFormat="0" applyFill="0" applyAlignment="0" applyProtection="0">
      <alignment vertical="center"/>
    </xf>
    <xf numFmtId="0" fontId="54" fillId="26" borderId="0" applyNumberFormat="0" applyBorder="0" applyAlignment="0" applyProtection="0">
      <alignment vertical="center"/>
    </xf>
    <xf numFmtId="9" fontId="26" fillId="0" borderId="0" applyFont="0" applyFill="0" applyBorder="0" applyAlignment="0" applyProtection="0">
      <alignment vertical="center"/>
    </xf>
    <xf numFmtId="186" fontId="26" fillId="0" borderId="0" applyFont="0" applyFill="0" applyBorder="0" applyAlignment="0" applyProtection="0">
      <alignment vertical="center"/>
    </xf>
    <xf numFmtId="180" fontId="26" fillId="0" borderId="0" applyFont="0" applyFill="0" applyBorder="0" applyAlignment="0" applyProtection="0">
      <alignment vertical="center"/>
    </xf>
    <xf numFmtId="0" fontId="64" fillId="0" borderId="30" applyNumberFormat="0" applyFill="0" applyAlignment="0" applyProtection="0">
      <alignment vertical="center"/>
    </xf>
    <xf numFmtId="0" fontId="118" fillId="0" borderId="0" applyNumberFormat="0" applyFill="0" applyBorder="0" applyAlignment="0" applyProtection="0">
      <alignment vertical="center"/>
    </xf>
    <xf numFmtId="177" fontId="74" fillId="0" borderId="0">
      <alignment vertical="center"/>
    </xf>
    <xf numFmtId="0" fontId="59" fillId="11" borderId="0" applyNumberFormat="0" applyBorder="0" applyAlignment="0" applyProtection="0">
      <alignment vertical="center"/>
    </xf>
    <xf numFmtId="0" fontId="26" fillId="0" borderId="0">
      <alignment vertical="center"/>
    </xf>
    <xf numFmtId="0" fontId="78" fillId="0" borderId="21" applyNumberFormat="0" applyFill="0" applyAlignment="0" applyProtection="0">
      <alignment vertical="center"/>
    </xf>
    <xf numFmtId="0" fontId="108" fillId="0" borderId="0">
      <alignment vertical="center"/>
    </xf>
    <xf numFmtId="15" fontId="90" fillId="0" borderId="0">
      <alignment vertical="center"/>
    </xf>
    <xf numFmtId="15" fontId="90" fillId="0" borderId="0">
      <alignment vertical="center"/>
    </xf>
    <xf numFmtId="0" fontId="107" fillId="29" borderId="0" applyNumberFormat="0" applyBorder="0" applyAlignment="0" applyProtection="0">
      <alignment vertical="center"/>
    </xf>
    <xf numFmtId="191" fontId="74" fillId="0" borderId="0">
      <alignment vertical="center"/>
    </xf>
    <xf numFmtId="0" fontId="26" fillId="0" borderId="0">
      <alignment vertical="center"/>
    </xf>
    <xf numFmtId="0" fontId="72" fillId="9" borderId="0" applyNumberFormat="0" applyBorder="0" applyAlignment="0" applyProtection="0">
      <alignment vertical="center"/>
    </xf>
    <xf numFmtId="0" fontId="114" fillId="0" borderId="37"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106" fillId="0" borderId="34" applyNumberFormat="0" applyAlignment="0" applyProtection="0">
      <alignment horizontal="left" vertical="center"/>
    </xf>
    <xf numFmtId="0" fontId="53" fillId="16" borderId="0" applyNumberFormat="0" applyBorder="0" applyAlignment="0" applyProtection="0">
      <alignment vertical="center"/>
    </xf>
    <xf numFmtId="0" fontId="106" fillId="0" borderId="12">
      <alignment horizontal="left" vertical="center"/>
    </xf>
    <xf numFmtId="0" fontId="106" fillId="0" borderId="12">
      <alignment horizontal="left" vertical="center"/>
    </xf>
    <xf numFmtId="0" fontId="72" fillId="20" borderId="1" applyNumberFormat="0" applyBorder="0" applyAlignment="0" applyProtection="0">
      <alignment vertical="center"/>
    </xf>
    <xf numFmtId="43" fontId="0" fillId="0" borderId="0" applyFont="0" applyFill="0" applyBorder="0" applyAlignment="0" applyProtection="0">
      <alignment vertical="center"/>
    </xf>
    <xf numFmtId="0" fontId="72" fillId="20" borderId="1" applyNumberFormat="0" applyBorder="0" applyAlignment="0" applyProtection="0">
      <alignment vertical="center"/>
    </xf>
    <xf numFmtId="43" fontId="0" fillId="0" borderId="0" applyFont="0" applyFill="0" applyBorder="0" applyAlignment="0" applyProtection="0">
      <alignment vertical="center"/>
    </xf>
    <xf numFmtId="0" fontId="72" fillId="20" borderId="1" applyNumberFormat="0" applyBorder="0" applyAlignment="0" applyProtection="0">
      <alignment vertical="center"/>
    </xf>
    <xf numFmtId="0" fontId="72" fillId="20" borderId="1" applyNumberFormat="0" applyBorder="0" applyAlignment="0" applyProtection="0">
      <alignment vertical="center"/>
    </xf>
    <xf numFmtId="0" fontId="26" fillId="0" borderId="0">
      <alignment vertical="center"/>
    </xf>
    <xf numFmtId="0" fontId="72" fillId="20" borderId="1" applyNumberFormat="0" applyBorder="0" applyAlignment="0" applyProtection="0">
      <alignment vertical="center"/>
    </xf>
    <xf numFmtId="0" fontId="72" fillId="20" borderId="1" applyNumberFormat="0" applyBorder="0" applyAlignment="0" applyProtection="0">
      <alignment vertical="center"/>
    </xf>
    <xf numFmtId="0" fontId="53" fillId="67" borderId="0" applyNumberFormat="0" applyBorder="0" applyAlignment="0" applyProtection="0">
      <alignment vertical="center"/>
    </xf>
    <xf numFmtId="0" fontId="26" fillId="0" borderId="0">
      <alignment vertical="center"/>
    </xf>
    <xf numFmtId="183" fontId="104" fillId="52" borderId="0">
      <alignment vertical="center"/>
    </xf>
    <xf numFmtId="183" fontId="119" fillId="68" borderId="0">
      <alignment vertical="center"/>
    </xf>
    <xf numFmtId="0" fontId="75" fillId="0" borderId="0" applyNumberFormat="0" applyFill="0" applyBorder="0" applyAlignment="0" applyProtection="0">
      <alignment vertical="center"/>
    </xf>
    <xf numFmtId="38" fontId="26" fillId="0" borderId="0" applyFont="0" applyFill="0" applyBorder="0" applyAlignment="0" applyProtection="0">
      <alignment vertical="center"/>
    </xf>
    <xf numFmtId="0" fontId="61" fillId="0" borderId="16" applyNumberFormat="0" applyFill="0" applyProtection="0">
      <alignment horizontal="center" vertical="center"/>
    </xf>
    <xf numFmtId="0" fontId="26" fillId="0" borderId="0">
      <alignment vertical="center"/>
    </xf>
    <xf numFmtId="40" fontId="26" fillId="0" borderId="0" applyFont="0" applyFill="0" applyBorder="0" applyAlignment="0" applyProtection="0">
      <alignment vertical="center"/>
    </xf>
    <xf numFmtId="0" fontId="26" fillId="0" borderId="0">
      <alignment vertical="center"/>
    </xf>
    <xf numFmtId="179" fontId="26" fillId="0" borderId="0" applyFont="0" applyFill="0" applyBorder="0" applyAlignment="0" applyProtection="0">
      <alignment vertical="center"/>
    </xf>
    <xf numFmtId="43" fontId="0" fillId="0" borderId="0" applyFont="0" applyFill="0" applyBorder="0" applyAlignment="0" applyProtection="0">
      <alignment vertical="center"/>
    </xf>
    <xf numFmtId="182" fontId="26" fillId="0" borderId="0" applyFont="0" applyFill="0" applyBorder="0" applyAlignment="0" applyProtection="0">
      <alignment vertical="center"/>
    </xf>
    <xf numFmtId="40" fontId="117" fillId="59" borderId="35">
      <alignment horizontal="centerContinuous" vertical="center"/>
    </xf>
    <xf numFmtId="0" fontId="70" fillId="0" borderId="19" applyNumberFormat="0" applyFill="0" applyAlignment="0" applyProtection="0">
      <alignment vertical="center"/>
    </xf>
    <xf numFmtId="1" fontId="58" fillId="0" borderId="16" applyFill="0" applyProtection="0">
      <alignment horizontal="center" vertical="center"/>
    </xf>
    <xf numFmtId="1" fontId="58" fillId="0" borderId="16" applyFill="0" applyProtection="0">
      <alignment horizontal="center" vertical="center"/>
    </xf>
    <xf numFmtId="40" fontId="117" fillId="59" borderId="35">
      <alignment horizontal="centerContinuous" vertical="center"/>
    </xf>
    <xf numFmtId="37" fontId="115" fillId="0" borderId="0">
      <alignment vertical="center"/>
    </xf>
    <xf numFmtId="0" fontId="57" fillId="0" borderId="14">
      <alignment horizontal="center" vertical="center"/>
    </xf>
    <xf numFmtId="9" fontId="26" fillId="0" borderId="0" applyFont="0" applyFill="0" applyBorder="0" applyAlignment="0" applyProtection="0">
      <alignment vertical="center"/>
    </xf>
    <xf numFmtId="37" fontId="115" fillId="0" borderId="0">
      <alignment vertical="center"/>
    </xf>
    <xf numFmtId="0" fontId="57" fillId="0" borderId="14">
      <alignment horizontal="center" vertical="center"/>
    </xf>
    <xf numFmtId="0" fontId="0" fillId="0" borderId="0">
      <alignment vertical="center"/>
    </xf>
    <xf numFmtId="37" fontId="115" fillId="0" borderId="0">
      <alignment vertical="center"/>
    </xf>
    <xf numFmtId="0" fontId="57" fillId="0" borderId="14">
      <alignment horizontal="center" vertical="center"/>
    </xf>
    <xf numFmtId="9" fontId="26" fillId="0" borderId="0" applyFont="0" applyFill="0" applyBorder="0" applyAlignment="0" applyProtection="0">
      <alignment vertical="center"/>
    </xf>
    <xf numFmtId="37" fontId="115" fillId="0" borderId="0">
      <alignment vertical="center"/>
    </xf>
    <xf numFmtId="0" fontId="57" fillId="0" borderId="14">
      <alignment horizontal="center" vertical="center"/>
    </xf>
    <xf numFmtId="194" fontId="58" fillId="0" borderId="0">
      <alignment vertical="center"/>
    </xf>
    <xf numFmtId="9" fontId="26" fillId="0" borderId="0" applyFont="0" applyFill="0" applyBorder="0" applyAlignment="0" applyProtection="0">
      <alignment vertical="center"/>
    </xf>
    <xf numFmtId="0" fontId="62" fillId="0" borderId="0">
      <alignment vertical="center"/>
    </xf>
    <xf numFmtId="14" fontId="66" fillId="0" borderId="0">
      <alignment horizontal="center" vertical="center" wrapText="1"/>
      <protection locked="0"/>
    </xf>
    <xf numFmtId="0" fontId="87" fillId="32" borderId="17" applyNumberFormat="0" applyAlignment="0" applyProtection="0">
      <alignment vertical="center"/>
    </xf>
    <xf numFmtId="0" fontId="26" fillId="0" borderId="0">
      <alignment vertical="center"/>
    </xf>
    <xf numFmtId="3" fontId="26" fillId="0" borderId="0" applyFont="0" applyFill="0" applyBorder="0" applyAlignment="0" applyProtection="0">
      <alignment vertical="center"/>
    </xf>
    <xf numFmtId="0" fontId="26" fillId="0" borderId="0">
      <alignment vertical="center"/>
    </xf>
    <xf numFmtId="0" fontId="0" fillId="0" borderId="0">
      <alignment vertical="center"/>
    </xf>
    <xf numFmtId="10" fontId="26" fillId="0" borderId="0" applyFont="0" applyFill="0" applyBorder="0" applyAlignment="0" applyProtection="0">
      <alignment vertical="center"/>
    </xf>
    <xf numFmtId="0" fontId="109" fillId="61" borderId="33">
      <alignment vertical="center"/>
      <protection locked="0"/>
    </xf>
    <xf numFmtId="0" fontId="26" fillId="0" borderId="0">
      <alignment vertical="center"/>
    </xf>
    <xf numFmtId="9" fontId="26" fillId="0" borderId="0" applyFont="0" applyFill="0" applyBorder="0" applyAlignment="0" applyProtection="0">
      <alignment vertical="center"/>
    </xf>
    <xf numFmtId="0" fontId="26" fillId="0" borderId="0">
      <alignment vertical="center"/>
    </xf>
    <xf numFmtId="195" fontId="26" fillId="0" borderId="0" applyFont="0" applyFill="0" applyProtection="0">
      <alignment vertical="center"/>
    </xf>
    <xf numFmtId="0" fontId="121" fillId="0" borderId="0" applyNumberFormat="0" applyFill="0" applyBorder="0" applyAlignment="0" applyProtection="0">
      <alignment vertical="center"/>
    </xf>
    <xf numFmtId="0" fontId="67" fillId="0" borderId="0" applyNumberFormat="0" applyFill="0" applyBorder="0" applyAlignment="0" applyProtection="0">
      <alignment vertical="center"/>
    </xf>
    <xf numFmtId="9" fontId="26" fillId="0" borderId="0" applyFont="0" applyFill="0" applyBorder="0" applyAlignment="0" applyProtection="0">
      <alignment vertical="center"/>
    </xf>
    <xf numFmtId="0" fontId="53" fillId="63" borderId="0" applyNumberFormat="0" applyBorder="0" applyAlignment="0" applyProtection="0">
      <alignment vertical="center"/>
    </xf>
    <xf numFmtId="0" fontId="26" fillId="0" borderId="0" applyNumberFormat="0" applyFont="0" applyFill="0" applyBorder="0" applyAlignment="0" applyProtection="0">
      <alignment horizontal="left" vertical="center"/>
    </xf>
    <xf numFmtId="15" fontId="26" fillId="0" borderId="0" applyFont="0" applyFill="0" applyBorder="0" applyAlignment="0" applyProtection="0">
      <alignment vertical="center"/>
    </xf>
    <xf numFmtId="0" fontId="58" fillId="0" borderId="11" applyNumberFormat="0" applyFill="0" applyProtection="0">
      <alignment horizontal="right" vertical="center"/>
    </xf>
    <xf numFmtId="0" fontId="57" fillId="0" borderId="14">
      <alignment horizontal="center" vertical="center"/>
    </xf>
    <xf numFmtId="15" fontId="26" fillId="0" borderId="0" applyFont="0" applyFill="0" applyBorder="0" applyAlignment="0" applyProtection="0">
      <alignment vertical="center"/>
    </xf>
    <xf numFmtId="0" fontId="58" fillId="0" borderId="11" applyNumberFormat="0" applyFill="0" applyProtection="0">
      <alignment horizontal="right" vertical="center"/>
    </xf>
    <xf numFmtId="0" fontId="64" fillId="0" borderId="0" applyNumberFormat="0" applyFill="0" applyBorder="0" applyAlignment="0" applyProtection="0">
      <alignment vertical="center"/>
    </xf>
    <xf numFmtId="4" fontId="26" fillId="0" borderId="0" applyFont="0" applyFill="0" applyBorder="0" applyAlignment="0" applyProtection="0">
      <alignment vertical="center"/>
    </xf>
    <xf numFmtId="0" fontId="26" fillId="0" borderId="0">
      <alignment vertical="center"/>
    </xf>
    <xf numFmtId="4" fontId="26" fillId="0" borderId="0" applyFont="0" applyFill="0" applyBorder="0" applyAlignment="0" applyProtection="0">
      <alignment vertical="center"/>
    </xf>
    <xf numFmtId="0" fontId="58" fillId="0" borderId="11" applyNumberFormat="0" applyFill="0" applyProtection="0">
      <alignment horizontal="right" vertical="center"/>
    </xf>
    <xf numFmtId="0" fontId="0" fillId="0" borderId="0">
      <alignment vertical="center"/>
    </xf>
    <xf numFmtId="0" fontId="57" fillId="0" borderId="14">
      <alignment horizontal="center" vertical="center"/>
    </xf>
    <xf numFmtId="0" fontId="0" fillId="0" borderId="0">
      <alignment vertical="center"/>
    </xf>
    <xf numFmtId="0" fontId="57" fillId="0" borderId="14">
      <alignment horizontal="center" vertical="center"/>
    </xf>
    <xf numFmtId="0" fontId="57" fillId="0" borderId="14">
      <alignment horizontal="center" vertical="center"/>
    </xf>
    <xf numFmtId="0" fontId="57" fillId="0" borderId="14">
      <alignment horizontal="center" vertical="center"/>
    </xf>
    <xf numFmtId="0" fontId="26" fillId="0" borderId="0">
      <alignment vertical="center"/>
    </xf>
    <xf numFmtId="3" fontId="26" fillId="0" borderId="0" applyFont="0" applyFill="0" applyBorder="0" applyAlignment="0" applyProtection="0">
      <alignment vertical="center"/>
    </xf>
    <xf numFmtId="0" fontId="26" fillId="0" borderId="0">
      <alignment vertical="center"/>
    </xf>
    <xf numFmtId="0" fontId="87" fillId="32" borderId="17" applyNumberFormat="0" applyAlignment="0" applyProtection="0">
      <alignment vertical="center"/>
    </xf>
    <xf numFmtId="0" fontId="26" fillId="0" borderId="0">
      <alignment vertical="center"/>
    </xf>
    <xf numFmtId="0" fontId="26" fillId="66" borderId="0" applyNumberFormat="0" applyFont="0" applyBorder="0" applyAlignment="0" applyProtection="0">
      <alignment vertical="center"/>
    </xf>
    <xf numFmtId="0" fontId="109" fillId="61" borderId="33">
      <alignment vertical="center"/>
      <protection locked="0"/>
    </xf>
    <xf numFmtId="0" fontId="122" fillId="0" borderId="0">
      <alignment vertical="center"/>
    </xf>
    <xf numFmtId="0" fontId="53" fillId="37" borderId="0" applyNumberFormat="0" applyBorder="0" applyAlignment="0" applyProtection="0">
      <alignment vertical="center"/>
    </xf>
    <xf numFmtId="0" fontId="109" fillId="61" borderId="33">
      <alignment vertical="center"/>
      <protection locked="0"/>
    </xf>
    <xf numFmtId="0" fontId="26" fillId="0" borderId="0">
      <alignment vertical="center"/>
    </xf>
    <xf numFmtId="0" fontId="109" fillId="61" borderId="33">
      <alignment vertical="center"/>
      <protection locked="0"/>
    </xf>
    <xf numFmtId="9" fontId="26" fillId="0" borderId="0" applyFont="0" applyFill="0" applyBorder="0" applyAlignment="0" applyProtection="0">
      <alignment vertical="center"/>
    </xf>
    <xf numFmtId="43" fontId="0"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187" fontId="0" fillId="0" borderId="0" applyFont="0" applyFill="0" applyBorder="0" applyAlignment="0" applyProtection="0">
      <alignment vertical="center"/>
    </xf>
    <xf numFmtId="0" fontId="120" fillId="0" borderId="0" applyNumberFormat="0" applyFill="0" applyBorder="0" applyAlignment="0" applyProtection="0">
      <alignment vertical="center"/>
    </xf>
    <xf numFmtId="0" fontId="67" fillId="0" borderId="0" applyNumberForma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75" fillId="0" borderId="0" applyNumberFormat="0" applyFill="0" applyBorder="0" applyAlignment="0" applyProtection="0">
      <alignment vertical="center"/>
    </xf>
    <xf numFmtId="0" fontId="84" fillId="7"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pplyProtection="0"/>
    <xf numFmtId="9" fontId="26"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0"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114" fillId="0" borderId="37" applyNumberFormat="0" applyFill="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78" fillId="0" borderId="21" applyNumberFormat="0" applyFill="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58" fillId="0" borderId="11" applyNumberFormat="0" applyFill="0" applyProtection="0">
      <alignment horizontal="right" vertical="center"/>
    </xf>
    <xf numFmtId="9" fontId="26"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113" fillId="0" borderId="36" applyNumberFormat="0" applyFill="0" applyAlignment="0" applyProtection="0">
      <alignment vertical="center"/>
    </xf>
    <xf numFmtId="9" fontId="26" fillId="0" borderId="0" applyFont="0" applyFill="0" applyBorder="0" applyAlignment="0" applyProtection="0">
      <alignment vertical="center"/>
    </xf>
    <xf numFmtId="0" fontId="120" fillId="0" borderId="38" applyNumberFormat="0" applyFill="0" applyAlignment="0" applyProtection="0">
      <alignment vertical="center"/>
    </xf>
    <xf numFmtId="0" fontId="121" fillId="0" borderId="0" applyNumberFormat="0" applyFill="0" applyBorder="0" applyAlignment="0" applyProtection="0">
      <alignment vertical="center"/>
    </xf>
    <xf numFmtId="9" fontId="26" fillId="0" borderId="0" applyFont="0" applyFill="0" applyBorder="0" applyAlignment="0" applyProtection="0">
      <alignment vertical="center"/>
    </xf>
    <xf numFmtId="0" fontId="75" fillId="0" borderId="0" applyNumberFormat="0" applyFill="0" applyBorder="0" applyAlignment="0" applyProtection="0">
      <alignment vertical="center"/>
    </xf>
    <xf numFmtId="0" fontId="67" fillId="0" borderId="0" applyNumberFormat="0" applyFill="0" applyBorder="0" applyAlignment="0" applyProtection="0">
      <alignment vertical="center"/>
    </xf>
    <xf numFmtId="9" fontId="26" fillId="0" borderId="0" applyFont="0" applyFill="0" applyBorder="0" applyAlignment="0" applyProtection="0">
      <alignment vertical="center"/>
    </xf>
    <xf numFmtId="0" fontId="75" fillId="0" borderId="0" applyNumberFormat="0" applyFill="0" applyBorder="0" applyAlignment="0" applyProtection="0">
      <alignment vertical="center"/>
    </xf>
    <xf numFmtId="9" fontId="26" fillId="0" borderId="0" applyFont="0" applyFill="0" applyBorder="0" applyAlignment="0" applyProtection="0">
      <alignment vertical="center"/>
    </xf>
    <xf numFmtId="0" fontId="116" fillId="0" borderId="11" applyNumberFormat="0" applyFill="0" applyProtection="0">
      <alignment horizontal="center" vertical="center"/>
    </xf>
    <xf numFmtId="197" fontId="26" fillId="0" borderId="0" applyFont="0" applyFill="0" applyBorder="0" applyAlignment="0" applyProtection="0">
      <alignment vertical="center"/>
    </xf>
    <xf numFmtId="0" fontId="58" fillId="0" borderId="11" applyNumberFormat="0" applyFill="0" applyProtection="0">
      <alignment horizontal="right" vertical="center"/>
    </xf>
    <xf numFmtId="0" fontId="58" fillId="0" borderId="11" applyNumberFormat="0" applyFill="0" applyProtection="0">
      <alignment horizontal="righ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8" fillId="0" borderId="21" applyNumberFormat="0" applyFill="0" applyAlignment="0" applyProtection="0">
      <alignment vertical="center"/>
    </xf>
    <xf numFmtId="0" fontId="26" fillId="0" borderId="0">
      <alignment vertical="center"/>
    </xf>
    <xf numFmtId="0" fontId="70" fillId="0" borderId="19" applyNumberFormat="0" applyFill="0" applyAlignment="0" applyProtection="0">
      <alignment vertical="center"/>
    </xf>
    <xf numFmtId="0" fontId="26" fillId="0" borderId="0">
      <alignment vertical="center"/>
    </xf>
    <xf numFmtId="0" fontId="78" fillId="0" borderId="21" applyNumberFormat="0" applyFill="0" applyAlignment="0" applyProtection="0">
      <alignment vertical="center"/>
    </xf>
    <xf numFmtId="0" fontId="26" fillId="0" borderId="0">
      <alignment vertical="center"/>
    </xf>
    <xf numFmtId="0" fontId="78" fillId="0" borderId="21" applyNumberFormat="0" applyFill="0" applyAlignment="0" applyProtection="0">
      <alignment vertical="center"/>
    </xf>
    <xf numFmtId="0" fontId="78" fillId="0" borderId="21" applyNumberFormat="0" applyFill="0" applyAlignment="0" applyProtection="0">
      <alignment vertical="center"/>
    </xf>
    <xf numFmtId="0" fontId="78" fillId="0" borderId="21" applyNumberFormat="0" applyFill="0" applyAlignment="0" applyProtection="0">
      <alignment vertical="center"/>
    </xf>
    <xf numFmtId="0" fontId="78" fillId="0" borderId="21" applyNumberFormat="0" applyFill="0" applyAlignment="0" applyProtection="0">
      <alignment vertical="center"/>
    </xf>
    <xf numFmtId="0" fontId="59" fillId="11" borderId="0" applyNumberFormat="0" applyBorder="0" applyAlignment="0" applyProtection="0">
      <alignment vertical="center"/>
    </xf>
    <xf numFmtId="0" fontId="64" fillId="0" borderId="30" applyNumberFormat="0" applyFill="0" applyAlignment="0" applyProtection="0">
      <alignment vertical="center"/>
    </xf>
    <xf numFmtId="0" fontId="78" fillId="0" borderId="21" applyNumberFormat="0" applyFill="0" applyAlignment="0" applyProtection="0">
      <alignment vertical="center"/>
    </xf>
    <xf numFmtId="0" fontId="78" fillId="0" borderId="21" applyNumberFormat="0" applyFill="0" applyAlignment="0" applyProtection="0">
      <alignment vertical="center"/>
    </xf>
    <xf numFmtId="0" fontId="26" fillId="0" borderId="0">
      <alignment vertical="center"/>
    </xf>
    <xf numFmtId="0" fontId="78" fillId="0" borderId="21" applyNumberFormat="0" applyFill="0" applyAlignment="0" applyProtection="0">
      <alignment vertical="center"/>
    </xf>
    <xf numFmtId="0" fontId="78" fillId="0" borderId="21" applyNumberFormat="0" applyFill="0" applyAlignment="0" applyProtection="0">
      <alignment vertical="center"/>
    </xf>
    <xf numFmtId="0" fontId="78" fillId="0" borderId="21" applyNumberFormat="0" applyFill="0" applyAlignment="0" applyProtection="0">
      <alignment vertical="center"/>
    </xf>
    <xf numFmtId="0" fontId="26" fillId="0" borderId="0"/>
    <xf numFmtId="0" fontId="26" fillId="0" borderId="0">
      <alignment vertical="center"/>
    </xf>
    <xf numFmtId="0" fontId="78" fillId="0" borderId="21" applyNumberFormat="0" applyFill="0" applyAlignment="0" applyProtection="0">
      <alignment vertical="center"/>
    </xf>
    <xf numFmtId="0" fontId="59" fillId="11" borderId="0" applyNumberFormat="0" applyBorder="0" applyAlignment="0" applyProtection="0">
      <alignment vertical="center"/>
    </xf>
    <xf numFmtId="0" fontId="120" fillId="0" borderId="38" applyNumberFormat="0" applyFill="0" applyAlignment="0" applyProtection="0">
      <alignment vertical="center"/>
    </xf>
    <xf numFmtId="0" fontId="59" fillId="11" borderId="0" applyNumberFormat="0" applyBorder="0" applyAlignment="0" applyProtection="0">
      <alignment vertical="center"/>
    </xf>
    <xf numFmtId="0" fontId="64" fillId="0" borderId="30" applyNumberFormat="0" applyFill="0" applyAlignment="0" applyProtection="0">
      <alignment vertical="center"/>
    </xf>
    <xf numFmtId="0" fontId="64" fillId="0" borderId="30" applyNumberFormat="0" applyFill="0" applyAlignment="0" applyProtection="0">
      <alignment vertical="center"/>
    </xf>
    <xf numFmtId="0" fontId="64" fillId="0" borderId="30" applyNumberFormat="0" applyFill="0" applyAlignment="0" applyProtection="0">
      <alignment vertical="center"/>
    </xf>
    <xf numFmtId="0" fontId="64" fillId="0" borderId="30" applyNumberFormat="0" applyFill="0" applyAlignment="0" applyProtection="0">
      <alignment vertical="center"/>
    </xf>
    <xf numFmtId="0" fontId="58" fillId="0" borderId="11" applyNumberFormat="0" applyFill="0" applyProtection="0">
      <alignment horizontal="left" vertical="center"/>
    </xf>
    <xf numFmtId="0" fontId="64" fillId="0" borderId="30" applyNumberFormat="0" applyFill="0" applyAlignment="0" applyProtection="0">
      <alignment vertical="center"/>
    </xf>
    <xf numFmtId="0" fontId="64" fillId="0" borderId="30" applyNumberFormat="0" applyFill="0" applyAlignment="0" applyProtection="0">
      <alignment vertical="center"/>
    </xf>
    <xf numFmtId="0" fontId="64" fillId="0" borderId="30" applyNumberFormat="0" applyFill="0" applyAlignment="0" applyProtection="0">
      <alignment vertical="center"/>
    </xf>
    <xf numFmtId="0" fontId="64" fillId="0" borderId="0" applyNumberFormat="0" applyFill="0" applyBorder="0" applyAlignment="0" applyProtection="0">
      <alignment vertical="center"/>
    </xf>
    <xf numFmtId="0" fontId="64" fillId="0" borderId="30" applyNumberFormat="0" applyFill="0" applyAlignment="0" applyProtection="0">
      <alignment vertical="center"/>
    </xf>
    <xf numFmtId="0" fontId="64" fillId="0" borderId="30" applyNumberFormat="0" applyFill="0" applyAlignment="0" applyProtection="0">
      <alignment vertical="center"/>
    </xf>
    <xf numFmtId="0" fontId="64" fillId="0" borderId="30" applyNumberFormat="0" applyFill="0" applyAlignment="0" applyProtection="0">
      <alignment vertical="center"/>
    </xf>
    <xf numFmtId="0" fontId="63" fillId="0" borderId="1">
      <alignment horizontal="left" vertical="center"/>
    </xf>
    <xf numFmtId="0" fontId="64" fillId="0" borderId="30" applyNumberFormat="0" applyFill="0" applyAlignment="0" applyProtection="0">
      <alignment vertical="center"/>
    </xf>
    <xf numFmtId="0" fontId="26" fillId="0" borderId="0">
      <alignment vertical="center"/>
    </xf>
    <xf numFmtId="0" fontId="64" fillId="0" borderId="30" applyNumberFormat="0" applyFill="0" applyAlignment="0" applyProtection="0">
      <alignment vertical="center"/>
    </xf>
    <xf numFmtId="0" fontId="26" fillId="0" borderId="0">
      <alignment vertical="center"/>
    </xf>
    <xf numFmtId="1" fontId="58" fillId="0" borderId="16" applyFill="0" applyProtection="0">
      <alignment horizontal="center" vertical="center"/>
    </xf>
    <xf numFmtId="0" fontId="64" fillId="0" borderId="30" applyNumberFormat="0" applyFill="0" applyAlignment="0" applyProtection="0">
      <alignment vertical="center"/>
    </xf>
    <xf numFmtId="187" fontId="0" fillId="0" borderId="0" applyFont="0" applyFill="0" applyBorder="0" applyAlignment="0" applyProtection="0">
      <alignment vertical="center"/>
    </xf>
    <xf numFmtId="0" fontId="120" fillId="0" borderId="0" applyNumberFormat="0" applyFill="0" applyBorder="0" applyAlignment="0" applyProtection="0">
      <alignment vertical="center"/>
    </xf>
    <xf numFmtId="43" fontId="0" fillId="0" borderId="0" applyFont="0" applyFill="0" applyBorder="0" applyAlignment="0" applyProtection="0">
      <alignment vertical="center"/>
    </xf>
    <xf numFmtId="0" fontId="64" fillId="0" borderId="0" applyNumberFormat="0" applyFill="0" applyBorder="0" applyAlignment="0" applyProtection="0">
      <alignment vertical="center"/>
    </xf>
    <xf numFmtId="43"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43" fontId="0" fillId="0" borderId="0" applyFont="0" applyFill="0" applyBorder="0" applyAlignment="0" applyProtection="0">
      <alignment vertical="center"/>
    </xf>
    <xf numFmtId="0" fontId="64" fillId="0" borderId="0" applyNumberFormat="0" applyFill="0" applyBorder="0" applyAlignment="0" applyProtection="0">
      <alignment vertical="center"/>
    </xf>
    <xf numFmtId="43"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43"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43"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84" fillId="2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64" fillId="0" borderId="0" applyNumberFormat="0" applyFill="0" applyBorder="0" applyAlignment="0" applyProtection="0">
      <alignment vertical="center"/>
    </xf>
    <xf numFmtId="43"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0" fillId="0" borderId="0">
      <alignment vertical="center"/>
    </xf>
    <xf numFmtId="0" fontId="75" fillId="0" borderId="0" applyNumberFormat="0" applyFill="0" applyBorder="0" applyAlignment="0" applyProtection="0">
      <alignment vertical="center"/>
    </xf>
    <xf numFmtId="0" fontId="87" fillId="32" borderId="17" applyNumberFormat="0" applyAlignment="0" applyProtection="0">
      <alignment vertical="center"/>
    </xf>
    <xf numFmtId="0" fontId="0" fillId="0" borderId="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lignment vertical="center"/>
    </xf>
    <xf numFmtId="0" fontId="116" fillId="0" borderId="11" applyNumberFormat="0" applyFill="0" applyProtection="0">
      <alignment horizontal="center" vertical="center"/>
    </xf>
    <xf numFmtId="0" fontId="116" fillId="0" borderId="11" applyNumberFormat="0" applyFill="0" applyProtection="0">
      <alignment horizontal="center" vertical="center"/>
    </xf>
    <xf numFmtId="0" fontId="59" fillId="18" borderId="0" applyNumberFormat="0" applyBorder="0" applyAlignment="0" applyProtection="0">
      <alignment vertical="center"/>
    </xf>
    <xf numFmtId="0" fontId="116" fillId="0" borderId="11" applyNumberFormat="0" applyFill="0" applyProtection="0">
      <alignment horizontal="center" vertical="center"/>
    </xf>
    <xf numFmtId="0" fontId="116" fillId="0" borderId="11" applyNumberFormat="0" applyFill="0" applyProtection="0">
      <alignment horizontal="center" vertical="center"/>
    </xf>
    <xf numFmtId="0" fontId="84" fillId="7" borderId="0" applyNumberFormat="0" applyBorder="0" applyAlignment="0" applyProtection="0">
      <alignment vertical="center"/>
    </xf>
    <xf numFmtId="0" fontId="116" fillId="0" borderId="11" applyNumberFormat="0" applyFill="0" applyProtection="0">
      <alignment horizontal="center" vertical="center"/>
    </xf>
    <xf numFmtId="0" fontId="116" fillId="0" borderId="11" applyNumberFormat="0" applyFill="0" applyProtection="0">
      <alignment horizontal="center" vertical="center"/>
    </xf>
    <xf numFmtId="0" fontId="116" fillId="0" borderId="11" applyNumberFormat="0" applyFill="0" applyProtection="0">
      <alignment horizontal="center" vertical="center"/>
    </xf>
    <xf numFmtId="0" fontId="124"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26" fillId="0" borderId="0">
      <alignment vertical="center"/>
    </xf>
    <xf numFmtId="0" fontId="61" fillId="0" borderId="16" applyNumberFormat="0" applyFill="0" applyProtection="0">
      <alignment horizontal="center" vertical="center"/>
    </xf>
    <xf numFmtId="0" fontId="26" fillId="0" borderId="0">
      <alignment vertical="center"/>
    </xf>
    <xf numFmtId="0" fontId="61" fillId="0" borderId="16" applyNumberFormat="0" applyFill="0" applyProtection="0">
      <alignment horizontal="center" vertical="center"/>
    </xf>
    <xf numFmtId="0" fontId="26" fillId="0" borderId="0">
      <alignment vertical="center"/>
    </xf>
    <xf numFmtId="0" fontId="26" fillId="0" borderId="0">
      <alignment vertical="center"/>
    </xf>
    <xf numFmtId="0" fontId="61" fillId="0" borderId="16" applyNumberFormat="0" applyFill="0" applyProtection="0">
      <alignment horizontal="center" vertical="center"/>
    </xf>
    <xf numFmtId="0" fontId="26" fillId="0" borderId="0">
      <alignment vertical="center"/>
    </xf>
    <xf numFmtId="0" fontId="61" fillId="0" borderId="16" applyNumberFormat="0" applyFill="0" applyProtection="0">
      <alignment horizontal="center" vertical="center"/>
    </xf>
    <xf numFmtId="0" fontId="26" fillId="0" borderId="0">
      <alignment vertical="center"/>
    </xf>
    <xf numFmtId="0" fontId="61" fillId="0" borderId="16" applyNumberFormat="0" applyFill="0" applyProtection="0">
      <alignment horizontal="center" vertical="center"/>
    </xf>
    <xf numFmtId="0" fontId="67" fillId="0" borderId="0" applyNumberFormat="0" applyFill="0" applyBorder="0" applyAlignment="0" applyProtection="0">
      <alignment vertical="center"/>
    </xf>
    <xf numFmtId="0" fontId="84" fillId="7" borderId="0" applyNumberFormat="0" applyBorder="0" applyAlignment="0" applyProtection="0">
      <alignment vertical="center"/>
    </xf>
    <xf numFmtId="0" fontId="84" fillId="7" borderId="0" applyNumberFormat="0" applyBorder="0" applyAlignment="0" applyProtection="0">
      <alignment vertical="center"/>
    </xf>
    <xf numFmtId="0" fontId="67" fillId="0" borderId="0" applyNumberFormat="0" applyFill="0" applyBorder="0" applyAlignment="0" applyProtection="0">
      <alignment vertical="center"/>
    </xf>
    <xf numFmtId="0" fontId="84" fillId="7" borderId="0" applyNumberFormat="0" applyBorder="0" applyAlignment="0" applyProtection="0">
      <alignment vertical="center"/>
    </xf>
    <xf numFmtId="0" fontId="84" fillId="7" borderId="0" applyNumberFormat="0" applyBorder="0" applyAlignment="0" applyProtection="0">
      <alignment vertical="center"/>
    </xf>
    <xf numFmtId="0" fontId="84" fillId="7" borderId="0" applyNumberFormat="0" applyBorder="0" applyAlignment="0" applyProtection="0">
      <alignment vertical="center"/>
    </xf>
    <xf numFmtId="0" fontId="84" fillId="29" borderId="0" applyNumberFormat="0" applyBorder="0" applyAlignment="0" applyProtection="0">
      <alignment vertical="center"/>
    </xf>
    <xf numFmtId="0" fontId="81" fillId="0" borderId="0" applyNumberFormat="0" applyFill="0" applyBorder="0" applyAlignment="0" applyProtection="0">
      <alignment vertical="center"/>
    </xf>
    <xf numFmtId="0" fontId="84" fillId="7" borderId="0" applyNumberFormat="0" applyBorder="0" applyAlignment="0" applyProtection="0">
      <alignment vertical="center"/>
    </xf>
    <xf numFmtId="0" fontId="84" fillId="7" borderId="0" applyNumberFormat="0" applyBorder="0" applyAlignment="0" applyProtection="0">
      <alignment vertical="center"/>
    </xf>
    <xf numFmtId="0" fontId="84" fillId="7" borderId="0" applyNumberFormat="0" applyBorder="0" applyAlignment="0" applyProtection="0">
      <alignment vertical="center"/>
    </xf>
    <xf numFmtId="0" fontId="84" fillId="7" borderId="0" applyNumberFormat="0" applyBorder="0" applyAlignment="0" applyProtection="0">
      <alignment vertical="center"/>
    </xf>
    <xf numFmtId="0" fontId="84" fillId="7" borderId="0" applyNumberFormat="0" applyBorder="0" applyAlignment="0" applyProtection="0">
      <alignment vertical="center"/>
    </xf>
    <xf numFmtId="0" fontId="84" fillId="7" borderId="0" applyNumberFormat="0" applyBorder="0" applyAlignment="0" applyProtection="0">
      <alignment vertical="center"/>
    </xf>
    <xf numFmtId="0" fontId="84" fillId="7" borderId="0" applyNumberFormat="0" applyBorder="0" applyAlignment="0" applyProtection="0">
      <alignment vertical="center"/>
    </xf>
    <xf numFmtId="0" fontId="107" fillId="29" borderId="0" applyNumberFormat="0" applyBorder="0" applyAlignment="0" applyProtection="0">
      <alignment vertical="center"/>
    </xf>
    <xf numFmtId="0" fontId="84" fillId="7" borderId="0" applyNumberFormat="0" applyBorder="0" applyAlignment="0" applyProtection="0">
      <alignment vertical="center"/>
    </xf>
    <xf numFmtId="0" fontId="26" fillId="0" borderId="0">
      <alignment vertical="center"/>
    </xf>
    <xf numFmtId="0" fontId="84" fillId="7" borderId="0" applyNumberFormat="0" applyBorder="0" applyAlignment="0" applyProtection="0">
      <alignment vertical="center"/>
    </xf>
    <xf numFmtId="0" fontId="107" fillId="29" borderId="0" applyNumberFormat="0" applyBorder="0" applyAlignment="0" applyProtection="0">
      <alignment vertical="center"/>
    </xf>
    <xf numFmtId="0" fontId="107" fillId="29" borderId="0" applyNumberFormat="0" applyBorder="0" applyAlignment="0" applyProtection="0">
      <alignment vertical="center"/>
    </xf>
    <xf numFmtId="0" fontId="84" fillId="29" borderId="0" applyNumberFormat="0" applyBorder="0" applyAlignment="0" applyProtection="0">
      <alignment vertical="center"/>
    </xf>
    <xf numFmtId="0" fontId="84" fillId="29" borderId="0" applyNumberFormat="0" applyBorder="0" applyAlignment="0" applyProtection="0">
      <alignment vertical="center"/>
    </xf>
    <xf numFmtId="0" fontId="84" fillId="29" borderId="0" applyNumberFormat="0" applyBorder="0" applyAlignment="0" applyProtection="0">
      <alignment vertical="center"/>
    </xf>
    <xf numFmtId="0" fontId="84" fillId="29" borderId="0" applyNumberFormat="0" applyBorder="0" applyAlignment="0" applyProtection="0">
      <alignment vertical="center"/>
    </xf>
    <xf numFmtId="0" fontId="84" fillId="29" borderId="0" applyNumberFormat="0" applyBorder="0" applyAlignment="0" applyProtection="0">
      <alignment vertical="center"/>
    </xf>
    <xf numFmtId="0" fontId="84" fillId="29" borderId="0" applyNumberFormat="0" applyBorder="0" applyAlignment="0" applyProtection="0">
      <alignment vertical="center"/>
    </xf>
    <xf numFmtId="0" fontId="84" fillId="29" borderId="0" applyNumberFormat="0" applyBorder="0" applyAlignment="0" applyProtection="0">
      <alignment vertical="center"/>
    </xf>
    <xf numFmtId="0" fontId="26" fillId="0" borderId="0">
      <alignment vertical="center"/>
    </xf>
    <xf numFmtId="0" fontId="107" fillId="7" borderId="0" applyNumberFormat="0" applyBorder="0" applyAlignment="0" applyProtection="0">
      <alignment vertical="center"/>
    </xf>
    <xf numFmtId="0" fontId="107" fillId="7" borderId="0" applyNumberFormat="0" applyBorder="0" applyAlignment="0" applyProtection="0">
      <alignment vertical="center"/>
    </xf>
    <xf numFmtId="0" fontId="107" fillId="7" borderId="0" applyNumberFormat="0" applyBorder="0" applyAlignment="0" applyProtection="0">
      <alignment vertical="center"/>
    </xf>
    <xf numFmtId="0" fontId="107" fillId="7" borderId="0" applyNumberFormat="0" applyBorder="0" applyAlignment="0" applyProtection="0">
      <alignment vertical="center"/>
    </xf>
    <xf numFmtId="0" fontId="0" fillId="0" borderId="0">
      <alignment vertical="center"/>
    </xf>
    <xf numFmtId="0" fontId="107" fillId="7" borderId="0" applyNumberFormat="0" applyBorder="0" applyAlignment="0" applyProtection="0">
      <alignment vertical="center"/>
    </xf>
    <xf numFmtId="0" fontId="107" fillId="7" borderId="0" applyNumberFormat="0" applyBorder="0" applyAlignment="0" applyProtection="0">
      <alignment vertical="center"/>
    </xf>
    <xf numFmtId="0" fontId="69" fillId="15" borderId="0" applyNumberFormat="0" applyBorder="0" applyAlignment="0" applyProtection="0">
      <alignment vertical="center"/>
    </xf>
    <xf numFmtId="0" fontId="107" fillId="7" borderId="0" applyNumberFormat="0" applyBorder="0" applyAlignment="0" applyProtection="0">
      <alignment vertical="center"/>
    </xf>
    <xf numFmtId="0" fontId="80" fillId="7" borderId="0" applyNumberFormat="0" applyBorder="0" applyAlignment="0" applyProtection="0">
      <alignment vertical="center"/>
    </xf>
    <xf numFmtId="0" fontId="84" fillId="29" borderId="0" applyNumberFormat="0" applyBorder="0" applyAlignment="0" applyProtection="0">
      <alignment vertical="center"/>
    </xf>
    <xf numFmtId="0" fontId="87" fillId="32" borderId="17" applyNumberFormat="0" applyAlignment="0" applyProtection="0">
      <alignment vertical="center"/>
    </xf>
    <xf numFmtId="0" fontId="26" fillId="0" borderId="0">
      <alignment vertical="center"/>
    </xf>
    <xf numFmtId="0" fontId="26" fillId="0" borderId="0">
      <alignment vertical="center"/>
    </xf>
    <xf numFmtId="0" fontId="90" fillId="0" borderId="0">
      <alignment vertical="center"/>
    </xf>
    <xf numFmtId="0" fontId="84" fillId="29" borderId="0" applyNumberFormat="0" applyBorder="0" applyAlignment="0" applyProtection="0">
      <alignment vertical="center"/>
    </xf>
    <xf numFmtId="0" fontId="87" fillId="32" borderId="17" applyNumberFormat="0" applyAlignment="0" applyProtection="0">
      <alignment vertical="center"/>
    </xf>
    <xf numFmtId="0" fontId="26" fillId="0" borderId="0">
      <alignment vertical="center"/>
    </xf>
    <xf numFmtId="0" fontId="6" fillId="0" borderId="0">
      <alignment vertical="center"/>
    </xf>
    <xf numFmtId="0" fontId="6" fillId="0" borderId="0">
      <alignment vertical="center"/>
    </xf>
    <xf numFmtId="0" fontId="84" fillId="29" borderId="0" applyNumberFormat="0" applyBorder="0" applyAlignment="0" applyProtection="0">
      <alignment vertical="center"/>
    </xf>
    <xf numFmtId="0" fontId="6" fillId="0" borderId="0">
      <alignment vertical="center"/>
    </xf>
    <xf numFmtId="0" fontId="84" fillId="29"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6" fillId="0" borderId="20" applyNumberFormat="0" applyFill="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59" fillId="11" borderId="0" applyNumberFormat="0" applyBorder="0" applyAlignment="0" applyProtection="0">
      <alignment vertical="center"/>
    </xf>
    <xf numFmtId="0" fontId="26" fillId="0" borderId="0">
      <alignment vertical="center"/>
    </xf>
    <xf numFmtId="0" fontId="26" fillId="0" borderId="0">
      <alignment vertical="center"/>
    </xf>
    <xf numFmtId="0" fontId="83" fillId="8" borderId="23" applyNumberFormat="0" applyAlignment="0" applyProtection="0">
      <alignment vertical="center"/>
    </xf>
    <xf numFmtId="0" fontId="0" fillId="0" borderId="0">
      <alignment vertical="center"/>
    </xf>
    <xf numFmtId="0" fontId="0" fillId="0" borderId="0">
      <alignment vertical="center"/>
    </xf>
    <xf numFmtId="0" fontId="123" fillId="0" borderId="0" applyNumberFormat="0" applyFill="0" applyBorder="0" applyAlignment="0" applyProtection="0">
      <alignment vertical="center"/>
    </xf>
    <xf numFmtId="0" fontId="26" fillId="0" borderId="0">
      <alignment vertical="center"/>
    </xf>
    <xf numFmtId="0" fontId="26" fillId="0" borderId="0">
      <alignment vertical="center"/>
    </xf>
    <xf numFmtId="0" fontId="0" fillId="20" borderId="22" applyNumberFormat="0" applyFont="0" applyAlignment="0" applyProtection="0">
      <alignment vertical="center"/>
    </xf>
    <xf numFmtId="0" fontId="0" fillId="0" borderId="0">
      <alignment vertical="center"/>
    </xf>
    <xf numFmtId="0" fontId="26" fillId="0" borderId="0">
      <alignment vertical="center"/>
    </xf>
    <xf numFmtId="0" fontId="0" fillId="20" borderId="22" applyNumberFormat="0" applyFont="0" applyAlignment="0" applyProtection="0">
      <alignment vertical="center"/>
    </xf>
    <xf numFmtId="0" fontId="0" fillId="0" borderId="0">
      <alignment vertical="center"/>
    </xf>
    <xf numFmtId="0" fontId="26" fillId="0" borderId="0">
      <alignment vertical="center"/>
    </xf>
    <xf numFmtId="0" fontId="26" fillId="0" borderId="0"/>
    <xf numFmtId="0" fontId="26" fillId="0" borderId="0">
      <alignment vertical="center"/>
    </xf>
    <xf numFmtId="0" fontId="0" fillId="20" borderId="22" applyNumberFormat="0" applyFont="0" applyAlignment="0" applyProtection="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69" fillId="15" borderId="0" applyNumberFormat="0" applyBorder="0" applyAlignment="0" applyProtection="0">
      <alignment vertical="center"/>
    </xf>
    <xf numFmtId="0" fontId="53" fillId="67" borderId="0" applyNumberFormat="0" applyBorder="0" applyAlignment="0" applyProtection="0">
      <alignment vertical="center"/>
    </xf>
    <xf numFmtId="0" fontId="26" fillId="0" borderId="0">
      <alignment vertical="center"/>
    </xf>
    <xf numFmtId="0" fontId="26" fillId="0" borderId="0">
      <alignment vertical="center"/>
    </xf>
    <xf numFmtId="0" fontId="69" fillId="15"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53" fillId="44"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1" fontId="58" fillId="0" borderId="16" applyFill="0" applyProtection="0">
      <alignment horizontal="center" vertical="center"/>
    </xf>
    <xf numFmtId="0" fontId="26" fillId="0" borderId="0">
      <alignment vertical="center"/>
    </xf>
    <xf numFmtId="1" fontId="58" fillId="0" borderId="16" applyFill="0" applyProtection="0">
      <alignment horizontal="center" vertical="center"/>
    </xf>
    <xf numFmtId="0" fontId="26" fillId="0" borderId="0">
      <alignment vertical="center"/>
    </xf>
    <xf numFmtId="0" fontId="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55" fillId="9" borderId="13"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87" fillId="32" borderId="17" applyNumberFormat="0" applyAlignment="0" applyProtection="0">
      <alignment vertical="center"/>
    </xf>
    <xf numFmtId="0" fontId="82" fillId="11"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83" fillId="8" borderId="23" applyNumberFormat="0" applyAlignment="0" applyProtection="0">
      <alignment vertical="center"/>
    </xf>
    <xf numFmtId="0" fontId="26" fillId="0" borderId="0">
      <alignment vertical="center"/>
    </xf>
    <xf numFmtId="0" fontId="26" fillId="0" borderId="0">
      <alignment vertical="center"/>
    </xf>
    <xf numFmtId="0" fontId="55" fillId="9" borderId="13" applyNumberFormat="0" applyAlignment="0" applyProtection="0">
      <alignment vertical="center"/>
    </xf>
    <xf numFmtId="0" fontId="83" fillId="8" borderId="23" applyNumberFormat="0" applyAlignment="0" applyProtection="0">
      <alignment vertical="center"/>
    </xf>
    <xf numFmtId="0" fontId="26" fillId="0" borderId="0">
      <alignment vertical="center"/>
    </xf>
    <xf numFmtId="187" fontId="0" fillId="0" borderId="0" applyFont="0" applyFill="0" applyBorder="0" applyAlignment="0" applyProtection="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83" fillId="8" borderId="23"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87" fillId="32"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5" fillId="9" borderId="13" applyNumberFormat="0" applyAlignment="0" applyProtection="0">
      <alignment vertical="center"/>
    </xf>
    <xf numFmtId="0" fontId="26" fillId="0" borderId="0">
      <alignment vertical="center"/>
    </xf>
    <xf numFmtId="0" fontId="55" fillId="9" borderId="13" applyNumberFormat="0" applyAlignment="0" applyProtection="0">
      <alignment vertical="center"/>
    </xf>
    <xf numFmtId="0" fontId="26" fillId="0" borderId="0">
      <alignment vertical="center"/>
    </xf>
    <xf numFmtId="0" fontId="69" fillId="15" borderId="0" applyNumberFormat="0" applyBorder="0" applyAlignment="0" applyProtection="0">
      <alignment vertical="center"/>
    </xf>
    <xf numFmtId="0" fontId="0" fillId="0" borderId="0">
      <alignment vertical="center"/>
    </xf>
    <xf numFmtId="0" fontId="69" fillId="15" borderId="0" applyNumberFormat="0" applyBorder="0" applyAlignment="0" applyProtection="0">
      <alignment vertical="center"/>
    </xf>
    <xf numFmtId="0" fontId="0" fillId="0" borderId="0">
      <alignment vertical="center"/>
    </xf>
    <xf numFmtId="0" fontId="69" fillId="15"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11" fillId="64" borderId="0" applyNumberFormat="0" applyBorder="0" applyAlignment="0" applyProtection="0">
      <alignment vertical="center"/>
    </xf>
    <xf numFmtId="0" fontId="26" fillId="0" borderId="0">
      <alignment vertical="center"/>
    </xf>
    <xf numFmtId="0" fontId="26" fillId="0" borderId="0">
      <alignment vertical="center"/>
    </xf>
    <xf numFmtId="0" fontId="83" fillId="8" borderId="23"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58" fillId="0" borderId="0">
      <alignment vertical="center"/>
    </xf>
    <xf numFmtId="0" fontId="26" fillId="0" borderId="0">
      <alignment vertical="center"/>
    </xf>
    <xf numFmtId="0" fontId="26" fillId="0" borderId="0">
      <alignment vertical="center"/>
    </xf>
    <xf numFmtId="0" fontId="55" fillId="9" borderId="13" applyNumberFormat="0" applyAlignment="0" applyProtection="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68" fillId="0" borderId="18" applyNumberFormat="0" applyFill="0" applyAlignment="0" applyProtection="0">
      <alignment vertical="center"/>
    </xf>
    <xf numFmtId="0" fontId="0" fillId="0" borderId="0">
      <alignment vertical="center"/>
    </xf>
    <xf numFmtId="0" fontId="59" fillId="18" borderId="0" applyNumberFormat="0" applyBorder="0" applyAlignment="0" applyProtection="0">
      <alignment vertical="center"/>
    </xf>
    <xf numFmtId="0" fontId="0" fillId="0" borderId="0">
      <alignment vertical="center"/>
    </xf>
    <xf numFmtId="0" fontId="0" fillId="0" borderId="0">
      <alignment vertical="center"/>
    </xf>
    <xf numFmtId="0" fontId="6" fillId="0" borderId="0" applyAlignment="0"/>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xf numFmtId="0" fontId="0" fillId="0" borderId="0">
      <alignment vertical="center"/>
    </xf>
    <xf numFmtId="0" fontId="0" fillId="0" borderId="0">
      <alignment vertical="center"/>
    </xf>
    <xf numFmtId="0" fontId="0" fillId="20" borderId="22" applyNumberFormat="0" applyFont="0" applyAlignment="0" applyProtection="0">
      <alignment vertical="center"/>
    </xf>
    <xf numFmtId="0" fontId="63" fillId="0" borderId="1">
      <alignment horizontal="left" vertical="center"/>
    </xf>
    <xf numFmtId="0" fontId="63" fillId="0" borderId="1">
      <alignment horizontal="left" vertical="center"/>
    </xf>
    <xf numFmtId="0" fontId="0" fillId="20" borderId="22" applyNumberFormat="0" applyFont="0" applyAlignment="0" applyProtection="0">
      <alignment vertical="center"/>
    </xf>
    <xf numFmtId="0" fontId="63" fillId="0" borderId="1">
      <alignment horizontal="left" vertical="center"/>
    </xf>
    <xf numFmtId="0" fontId="63" fillId="0" borderId="1">
      <alignment horizontal="left" vertical="center"/>
    </xf>
    <xf numFmtId="0" fontId="63" fillId="0" borderId="1">
      <alignment horizontal="left" vertical="center"/>
    </xf>
    <xf numFmtId="0" fontId="0" fillId="0" borderId="0">
      <alignment vertical="center"/>
    </xf>
    <xf numFmtId="0" fontId="0" fillId="0" borderId="0">
      <alignment vertical="center"/>
    </xf>
    <xf numFmtId="0" fontId="26" fillId="0" borderId="0">
      <alignment vertical="center"/>
    </xf>
    <xf numFmtId="0" fontId="65" fillId="9" borderId="17" applyNumberFormat="0" applyAlignment="0" applyProtection="0">
      <alignment vertical="center"/>
    </xf>
    <xf numFmtId="0" fontId="26" fillId="0" borderId="0">
      <alignment vertical="center"/>
    </xf>
    <xf numFmtId="1" fontId="58" fillId="0" borderId="16" applyFill="0" applyProtection="0">
      <alignment horizontal="center" vertical="center"/>
    </xf>
    <xf numFmtId="0" fontId="26" fillId="0" borderId="0">
      <alignment vertical="center"/>
    </xf>
    <xf numFmtId="0" fontId="65" fillId="9" borderId="17" applyNumberFormat="0" applyAlignment="0" applyProtection="0">
      <alignment vertical="center"/>
    </xf>
    <xf numFmtId="0" fontId="26" fillId="0" borderId="0">
      <alignment vertical="center"/>
    </xf>
    <xf numFmtId="0" fontId="26" fillId="0" borderId="0">
      <alignment vertical="center"/>
    </xf>
    <xf numFmtId="0" fontId="103"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82" fillId="11" borderId="0" applyNumberFormat="0" applyBorder="0" applyAlignment="0" applyProtection="0">
      <alignment vertical="center"/>
    </xf>
    <xf numFmtId="0" fontId="58" fillId="0" borderId="11" applyNumberFormat="0" applyFill="0" applyProtection="0">
      <alignment horizontal="left" vertical="center"/>
    </xf>
    <xf numFmtId="0" fontId="59" fillId="11" borderId="0" applyNumberFormat="0" applyBorder="0" applyAlignment="0" applyProtection="0">
      <alignment vertical="center"/>
    </xf>
    <xf numFmtId="0" fontId="82" fillId="18" borderId="0" applyNumberFormat="0" applyBorder="0" applyAlignment="0" applyProtection="0">
      <alignment vertical="center"/>
    </xf>
    <xf numFmtId="0" fontId="82" fillId="18" borderId="0" applyNumberFormat="0" applyBorder="0" applyAlignment="0" applyProtection="0">
      <alignment vertical="center"/>
    </xf>
    <xf numFmtId="0" fontId="82" fillId="18"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67" fillId="0" borderId="0" applyNumberFormat="0" applyFill="0" applyBorder="0" applyAlignment="0" applyProtection="0">
      <alignment vertical="center"/>
    </xf>
    <xf numFmtId="0" fontId="59" fillId="18" borderId="0" applyNumberFormat="0" applyBorder="0" applyAlignment="0" applyProtection="0">
      <alignment vertical="center"/>
    </xf>
    <xf numFmtId="0" fontId="67" fillId="0" borderId="0" applyNumberFormat="0" applyFill="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82" fillId="11" borderId="0" applyNumberFormat="0" applyBorder="0" applyAlignment="0" applyProtection="0">
      <alignment vertical="center"/>
    </xf>
    <xf numFmtId="0" fontId="82" fillId="11" borderId="0" applyNumberFormat="0" applyBorder="0" applyAlignment="0" applyProtection="0">
      <alignment vertical="center"/>
    </xf>
    <xf numFmtId="0" fontId="82" fillId="11" borderId="0" applyNumberFormat="0" applyBorder="0" applyAlignment="0" applyProtection="0">
      <alignment vertical="center"/>
    </xf>
    <xf numFmtId="0" fontId="82" fillId="11" borderId="0" applyNumberFormat="0" applyBorder="0" applyAlignment="0" applyProtection="0">
      <alignment vertical="center"/>
    </xf>
    <xf numFmtId="0" fontId="82" fillId="11" borderId="0" applyNumberFormat="0" applyBorder="0" applyAlignment="0" applyProtection="0">
      <alignment vertical="center"/>
    </xf>
    <xf numFmtId="0" fontId="82" fillId="11"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6" applyNumberFormat="0" applyFill="0" applyAlignment="0" applyProtection="0">
      <alignment vertical="center"/>
    </xf>
    <xf numFmtId="0" fontId="81" fillId="0" borderId="0" applyNumberFormat="0" applyFill="0" applyBorder="0" applyAlignment="0" applyProtection="0">
      <alignment vertical="center"/>
    </xf>
    <xf numFmtId="0" fontId="83" fillId="8" borderId="23" applyNumberFormat="0" applyAlignment="0" applyProtection="0">
      <alignment vertical="center"/>
    </xf>
    <xf numFmtId="0" fontId="76" fillId="0" borderId="20" applyNumberFormat="0" applyFill="0" applyAlignment="0" applyProtection="0">
      <alignment vertical="center"/>
    </xf>
    <xf numFmtId="0" fontId="83" fillId="8" borderId="23" applyNumberFormat="0" applyAlignment="0" applyProtection="0">
      <alignment vertical="center"/>
    </xf>
    <xf numFmtId="0" fontId="76" fillId="0" borderId="20" applyNumberFormat="0" applyFill="0" applyAlignment="0" applyProtection="0">
      <alignment vertical="center"/>
    </xf>
    <xf numFmtId="0" fontId="83" fillId="8" borderId="23" applyNumberFormat="0" applyAlignment="0" applyProtection="0">
      <alignment vertical="center"/>
    </xf>
    <xf numFmtId="0" fontId="76" fillId="0" borderId="20" applyNumberFormat="0" applyFill="0" applyAlignment="0" applyProtection="0">
      <alignment vertical="center"/>
    </xf>
    <xf numFmtId="0" fontId="83" fillId="8" borderId="23" applyNumberFormat="0" applyAlignment="0" applyProtection="0">
      <alignment vertical="center"/>
    </xf>
    <xf numFmtId="0" fontId="76" fillId="0" borderId="20" applyNumberFormat="0" applyFill="0" applyAlignment="0" applyProtection="0">
      <alignment vertical="center"/>
    </xf>
    <xf numFmtId="0" fontId="83" fillId="8" borderId="23" applyNumberFormat="0" applyAlignment="0" applyProtection="0">
      <alignment vertical="center"/>
    </xf>
    <xf numFmtId="0" fontId="76" fillId="0" borderId="26"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81" fillId="0" borderId="0" applyNumberFormat="0" applyFill="0" applyBorder="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81" fillId="0" borderId="0" applyNumberFormat="0" applyFill="0" applyBorder="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4" fontId="0" fillId="0" borderId="0" applyFont="0" applyFill="0" applyBorder="0" applyAlignment="0" applyProtection="0">
      <alignment vertical="center"/>
    </xf>
    <xf numFmtId="0" fontId="76" fillId="0" borderId="20" applyNumberFormat="0" applyFill="0" applyAlignment="0" applyProtection="0">
      <alignment vertical="center"/>
    </xf>
    <xf numFmtId="0" fontId="76" fillId="0" borderId="20" applyNumberFormat="0" applyFill="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65" fillId="9" borderId="17" applyNumberFormat="0" applyAlignment="0" applyProtection="0">
      <alignment vertical="center"/>
    </xf>
    <xf numFmtId="0" fontId="83" fillId="8" borderId="23" applyNumberFormat="0" applyAlignment="0" applyProtection="0">
      <alignment vertical="center"/>
    </xf>
    <xf numFmtId="0" fontId="83" fillId="8" borderId="23" applyNumberFormat="0" applyAlignment="0" applyProtection="0">
      <alignment vertical="center"/>
    </xf>
    <xf numFmtId="0" fontId="83" fillId="8" borderId="23" applyNumberFormat="0" applyAlignment="0" applyProtection="0">
      <alignment vertical="center"/>
    </xf>
    <xf numFmtId="0" fontId="83" fillId="8" borderId="23" applyNumberFormat="0" applyAlignment="0" applyProtection="0">
      <alignment vertical="center"/>
    </xf>
    <xf numFmtId="0" fontId="83" fillId="8" borderId="23" applyNumberFormat="0" applyAlignment="0" applyProtection="0">
      <alignment vertical="center"/>
    </xf>
    <xf numFmtId="0" fontId="83" fillId="8" borderId="23" applyNumberFormat="0" applyAlignment="0" applyProtection="0">
      <alignment vertical="center"/>
    </xf>
    <xf numFmtId="0" fontId="83" fillId="8" borderId="23" applyNumberFormat="0" applyAlignment="0" applyProtection="0">
      <alignment vertical="center"/>
    </xf>
    <xf numFmtId="0" fontId="83" fillId="8" borderId="23" applyNumberFormat="0" applyAlignment="0" applyProtection="0">
      <alignment vertical="center"/>
    </xf>
    <xf numFmtId="0" fontId="83" fillId="8" borderId="23" applyNumberFormat="0" applyAlignment="0" applyProtection="0">
      <alignment vertical="center"/>
    </xf>
    <xf numFmtId="0" fontId="83" fillId="8" borderId="23" applyNumberFormat="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1" fillId="0" borderId="16" applyNumberFormat="0" applyFill="0" applyProtection="0">
      <alignment horizontal="left" vertical="center"/>
    </xf>
    <xf numFmtId="0" fontId="61" fillId="0" borderId="16" applyNumberFormat="0" applyFill="0" applyProtection="0">
      <alignment horizontal="left" vertical="center"/>
    </xf>
    <xf numFmtId="0" fontId="61" fillId="0" borderId="16" applyNumberFormat="0" applyFill="0" applyProtection="0">
      <alignment horizontal="left" vertical="center"/>
    </xf>
    <xf numFmtId="0" fontId="61" fillId="0" borderId="16" applyNumberFormat="0" applyFill="0" applyProtection="0">
      <alignment horizontal="left" vertical="center"/>
    </xf>
    <xf numFmtId="0" fontId="61" fillId="0" borderId="16" applyNumberFormat="0" applyFill="0" applyProtection="0">
      <alignment horizontal="left" vertical="center"/>
    </xf>
    <xf numFmtId="0" fontId="61" fillId="0" borderId="16" applyNumberFormat="0" applyFill="0" applyProtection="0">
      <alignment horizontal="left" vertical="center"/>
    </xf>
    <xf numFmtId="0" fontId="61" fillId="0" borderId="16" applyNumberFormat="0" applyFill="0" applyProtection="0">
      <alignment horizontal="lef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68" fillId="0" borderId="18" applyNumberFormat="0" applyFill="0" applyAlignment="0" applyProtection="0">
      <alignment vertical="center"/>
    </xf>
    <xf numFmtId="0" fontId="90" fillId="0" borderId="0">
      <alignment vertical="center"/>
    </xf>
    <xf numFmtId="43" fontId="0" fillId="0" borderId="0" applyFont="0" applyFill="0" applyBorder="0" applyAlignment="0" applyProtection="0">
      <alignment vertical="center"/>
    </xf>
    <xf numFmtId="199" fontId="0" fillId="0" borderId="0" applyFont="0" applyFill="0" applyBorder="0" applyAlignment="0" applyProtection="0">
      <alignment vertical="center"/>
    </xf>
    <xf numFmtId="0" fontId="87" fillId="32" borderId="17" applyNumberFormat="0" applyAlignment="0" applyProtection="0">
      <alignment vertical="center"/>
    </xf>
    <xf numFmtId="0" fontId="26"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3" fillId="63" borderId="0" applyNumberFormat="0" applyBorder="0" applyAlignment="0" applyProtection="0">
      <alignment vertical="center"/>
    </xf>
    <xf numFmtId="43" fontId="0" fillId="0" borderId="0" applyFont="0" applyFill="0" applyBorder="0" applyAlignment="0" applyProtection="0">
      <alignment vertical="center"/>
    </xf>
    <xf numFmtId="0" fontId="111" fillId="70" borderId="0" applyNumberFormat="0" applyBorder="0" applyAlignment="0" applyProtection="0">
      <alignment vertical="center"/>
    </xf>
    <xf numFmtId="0" fontId="111" fillId="70" borderId="0" applyNumberFormat="0" applyBorder="0" applyAlignment="0" applyProtection="0">
      <alignment vertical="center"/>
    </xf>
    <xf numFmtId="0" fontId="111" fillId="65" borderId="0" applyNumberFormat="0" applyBorder="0" applyAlignment="0" applyProtection="0">
      <alignment vertical="center"/>
    </xf>
    <xf numFmtId="0" fontId="111" fillId="64" borderId="0" applyNumberFormat="0" applyBorder="0" applyAlignment="0" applyProtection="0">
      <alignment vertical="center"/>
    </xf>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53" fillId="25" borderId="0" applyNumberFormat="0" applyBorder="0" applyAlignment="0" applyProtection="0">
      <alignment vertical="center"/>
    </xf>
    <xf numFmtId="0" fontId="53" fillId="62" borderId="0" applyNumberFormat="0" applyBorder="0" applyAlignment="0" applyProtection="0">
      <alignment vertical="center"/>
    </xf>
    <xf numFmtId="0" fontId="53" fillId="62" borderId="0" applyNumberFormat="0" applyBorder="0" applyAlignment="0" applyProtection="0">
      <alignment vertical="center"/>
    </xf>
    <xf numFmtId="0" fontId="53" fillId="24" borderId="0" applyNumberFormat="0" applyBorder="0" applyAlignment="0" applyProtection="0">
      <alignment vertical="center"/>
    </xf>
    <xf numFmtId="0" fontId="53" fillId="24" borderId="0" applyNumberFormat="0" applyBorder="0" applyAlignment="0" applyProtection="0">
      <alignment vertical="center"/>
    </xf>
    <xf numFmtId="0" fontId="53" fillId="22" borderId="0" applyNumberFormat="0" applyBorder="0" applyAlignment="0" applyProtection="0">
      <alignment vertical="center"/>
    </xf>
    <xf numFmtId="0" fontId="53" fillId="59" borderId="0" applyNumberFormat="0" applyBorder="0" applyAlignment="0" applyProtection="0">
      <alignment vertical="center"/>
    </xf>
    <xf numFmtId="0" fontId="69" fillId="15" borderId="0" applyNumberFormat="0" applyBorder="0" applyAlignment="0" applyProtection="0">
      <alignment vertical="center"/>
    </xf>
    <xf numFmtId="0" fontId="53" fillId="59" borderId="0" applyNumberFormat="0" applyBorder="0" applyAlignment="0" applyProtection="0">
      <alignment vertical="center"/>
    </xf>
    <xf numFmtId="0" fontId="53" fillId="59" borderId="0" applyNumberFormat="0" applyBorder="0" applyAlignment="0" applyProtection="0">
      <alignment vertical="center"/>
    </xf>
    <xf numFmtId="0" fontId="69" fillId="15" borderId="0" applyNumberFormat="0" applyBorder="0" applyAlignment="0" applyProtection="0">
      <alignment vertical="center"/>
    </xf>
    <xf numFmtId="0" fontId="53" fillId="59" borderId="0" applyNumberFormat="0" applyBorder="0" applyAlignment="0" applyProtection="0">
      <alignment vertical="center"/>
    </xf>
    <xf numFmtId="0" fontId="53" fillId="63" borderId="0" applyNumberFormat="0" applyBorder="0" applyAlignment="0" applyProtection="0">
      <alignment vertical="center"/>
    </xf>
    <xf numFmtId="0" fontId="53" fillId="63" borderId="0" applyNumberFormat="0" applyBorder="0" applyAlignment="0" applyProtection="0">
      <alignment vertical="center"/>
    </xf>
    <xf numFmtId="0" fontId="53" fillId="16"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69" borderId="0" applyNumberFormat="0" applyBorder="0" applyAlignment="0" applyProtection="0">
      <alignment vertical="center"/>
    </xf>
    <xf numFmtId="0" fontId="53" fillId="69" borderId="0" applyNumberFormat="0" applyBorder="0" applyAlignment="0" applyProtection="0">
      <alignment vertical="center"/>
    </xf>
    <xf numFmtId="178" fontId="58" fillId="0" borderId="16" applyFill="0" applyProtection="0">
      <alignment horizontal="right" vertical="center"/>
    </xf>
    <xf numFmtId="178" fontId="58" fillId="0" borderId="16" applyFill="0" applyProtection="0">
      <alignment horizontal="right" vertical="center"/>
    </xf>
    <xf numFmtId="178" fontId="58" fillId="0" borderId="16" applyFill="0" applyProtection="0">
      <alignment horizontal="right" vertical="center"/>
    </xf>
    <xf numFmtId="178" fontId="58" fillId="0" borderId="16" applyFill="0" applyProtection="0">
      <alignment horizontal="right" vertical="center"/>
    </xf>
    <xf numFmtId="0" fontId="58" fillId="0" borderId="11" applyNumberFormat="0" applyFill="0" applyProtection="0">
      <alignment horizontal="left" vertical="center"/>
    </xf>
    <xf numFmtId="0" fontId="58" fillId="0" borderId="11" applyNumberFormat="0" applyFill="0" applyProtection="0">
      <alignment horizontal="left" vertical="center"/>
    </xf>
    <xf numFmtId="0" fontId="58" fillId="0" borderId="11" applyNumberFormat="0" applyFill="0" applyProtection="0">
      <alignment horizontal="left" vertical="center"/>
    </xf>
    <xf numFmtId="0" fontId="58" fillId="0" borderId="11" applyNumberFormat="0" applyFill="0" applyProtection="0">
      <alignment horizontal="lef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41" fontId="0" fillId="0" borderId="0" applyFont="0" applyFill="0" applyBorder="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87" fillId="32" borderId="17" applyNumberFormat="0" applyAlignment="0" applyProtection="0">
      <alignment vertical="center"/>
    </xf>
    <xf numFmtId="0" fontId="87" fillId="32" borderId="17" applyNumberFormat="0" applyAlignment="0" applyProtection="0">
      <alignment vertical="center"/>
    </xf>
    <xf numFmtId="0" fontId="87" fillId="32" borderId="17" applyNumberFormat="0" applyAlignment="0" applyProtection="0">
      <alignment vertical="center"/>
    </xf>
    <xf numFmtId="0" fontId="87" fillId="32" borderId="17" applyNumberFormat="0" applyAlignment="0" applyProtection="0">
      <alignment vertical="center"/>
    </xf>
    <xf numFmtId="0" fontId="87" fillId="32" borderId="17" applyNumberFormat="0" applyAlignment="0" applyProtection="0">
      <alignment vertical="center"/>
    </xf>
    <xf numFmtId="0" fontId="87" fillId="32" borderId="17" applyNumberFormat="0" applyAlignment="0" applyProtection="0">
      <alignment vertical="center"/>
    </xf>
    <xf numFmtId="0" fontId="87" fillId="32" borderId="17" applyNumberFormat="0" applyAlignment="0" applyProtection="0">
      <alignment vertical="center"/>
    </xf>
    <xf numFmtId="0" fontId="87" fillId="32" borderId="17" applyNumberFormat="0" applyAlignment="0" applyProtection="0">
      <alignment vertical="center"/>
    </xf>
    <xf numFmtId="1" fontId="58" fillId="0" borderId="16" applyFill="0" applyProtection="0">
      <alignment horizontal="center" vertical="center"/>
    </xf>
    <xf numFmtId="1" fontId="58" fillId="0" borderId="16" applyFill="0" applyProtection="0">
      <alignment horizontal="center" vertical="center"/>
    </xf>
    <xf numFmtId="0" fontId="110" fillId="0" borderId="0">
      <alignment vertical="center"/>
    </xf>
    <xf numFmtId="0" fontId="62" fillId="0" borderId="0">
      <alignment vertical="center"/>
    </xf>
    <xf numFmtId="43" fontId="0" fillId="0" borderId="0" applyFont="0" applyFill="0" applyBorder="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0" fillId="20" borderId="22" applyNumberFormat="0" applyFont="0" applyAlignment="0" applyProtection="0">
      <alignment vertical="center"/>
    </xf>
    <xf numFmtId="0" fontId="126" fillId="0" borderId="0">
      <alignment vertical="top"/>
      <protection locked="0"/>
    </xf>
  </cellStyleXfs>
  <cellXfs count="394">
    <xf numFmtId="0" fontId="0" fillId="0" borderId="0" xfId="0" applyAlignment="1"/>
    <xf numFmtId="0" fontId="1" fillId="0" borderId="0" xfId="0" applyFont="1" applyFill="1" applyBorder="1" applyAlignment="1">
      <alignment vertical="center"/>
    </xf>
    <xf numFmtId="0" fontId="2" fillId="0" borderId="0" xfId="555" applyFont="1" applyFill="1" applyBorder="1" applyAlignment="1">
      <alignment horizontal="center" vertical="center"/>
    </xf>
    <xf numFmtId="0" fontId="3" fillId="0" borderId="1" xfId="555"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555"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5" fillId="0" borderId="1" xfId="555"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0" xfId="287" applyFont="1" applyFill="1" applyBorder="1" applyAlignment="1">
      <alignment vertical="center"/>
    </xf>
    <xf numFmtId="0" fontId="7" fillId="0" borderId="0" xfId="287" applyFont="1" applyFill="1" applyBorder="1" applyAlignment="1">
      <alignment vertical="center"/>
    </xf>
    <xf numFmtId="0" fontId="8" fillId="0" borderId="0" xfId="0" applyFont="1" applyFill="1" applyAlignment="1">
      <alignment vertical="top"/>
    </xf>
    <xf numFmtId="0" fontId="9" fillId="0" borderId="0" xfId="287" applyNumberFormat="1" applyFont="1" applyFill="1" applyBorder="1" applyAlignment="1" applyProtection="1">
      <alignment horizontal="center" vertical="center"/>
    </xf>
    <xf numFmtId="0" fontId="0" fillId="0" borderId="0" xfId="287" applyNumberFormat="1" applyFont="1" applyFill="1" applyBorder="1" applyAlignment="1" applyProtection="1">
      <alignment horizontal="left" vertical="center"/>
    </xf>
    <xf numFmtId="0" fontId="10" fillId="0" borderId="1" xfId="481" applyFont="1" applyFill="1" applyBorder="1" applyAlignment="1">
      <alignment horizontal="center" vertical="center" wrapText="1"/>
    </xf>
    <xf numFmtId="0" fontId="11" fillId="0" borderId="1" xfId="481" applyFont="1" applyFill="1" applyBorder="1" applyAlignment="1">
      <alignment horizontal="center" vertical="center" wrapText="1"/>
    </xf>
    <xf numFmtId="49" fontId="12" fillId="0" borderId="2" xfId="428" applyNumberFormat="1" applyFont="1" applyFill="1" applyBorder="1" applyAlignment="1">
      <alignment horizontal="center" vertical="center" wrapText="1"/>
    </xf>
    <xf numFmtId="49" fontId="13" fillId="0" borderId="2" xfId="428" applyNumberFormat="1" applyFont="1" applyFill="1" applyBorder="1">
      <alignment horizontal="left" vertical="center" wrapText="1"/>
    </xf>
    <xf numFmtId="49" fontId="12" fillId="0" borderId="2" xfId="428" applyNumberFormat="1" applyFont="1" applyFill="1" applyBorder="1">
      <alignment horizontal="left"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2"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200" fontId="20" fillId="0" borderId="1" xfId="0" applyNumberFormat="1" applyFont="1" applyFill="1" applyBorder="1" applyAlignment="1">
      <alignment horizontal="left" vertical="center" wrapText="1"/>
    </xf>
    <xf numFmtId="200" fontId="20" fillId="0" borderId="1"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0" fillId="0" borderId="0" xfId="0" applyFont="1" applyFill="1" applyAlignment="1">
      <alignment horizontal="right" vertical="center"/>
    </xf>
    <xf numFmtId="0" fontId="19" fillId="0" borderId="1" xfId="0" applyFont="1" applyFill="1" applyBorder="1" applyAlignment="1">
      <alignment vertical="center"/>
    </xf>
    <xf numFmtId="190"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xf>
    <xf numFmtId="0" fontId="22" fillId="0" borderId="1" xfId="0" applyFont="1" applyFill="1" applyBorder="1" applyAlignment="1">
      <alignment vertical="center" wrapText="1"/>
    </xf>
    <xf numFmtId="190" fontId="20" fillId="0" borderId="1" xfId="0" applyNumberFormat="1" applyFont="1" applyFill="1" applyBorder="1" applyAlignment="1">
      <alignment vertical="center" wrapText="1"/>
    </xf>
    <xf numFmtId="0" fontId="19" fillId="0" borderId="1" xfId="0" applyFont="1" applyFill="1" applyBorder="1" applyAlignment="1">
      <alignment horizontal="left" vertical="center"/>
    </xf>
    <xf numFmtId="200" fontId="20" fillId="0" borderId="1" xfId="0" applyNumberFormat="1" applyFont="1" applyFill="1" applyBorder="1" applyAlignment="1">
      <alignment horizontal="right" vertical="center" wrapText="1"/>
    </xf>
    <xf numFmtId="0" fontId="23" fillId="0" borderId="0" xfId="0" applyFont="1" applyFill="1" applyBorder="1" applyAlignment="1">
      <alignment vertical="center"/>
    </xf>
    <xf numFmtId="0" fontId="24" fillId="0" borderId="0" xfId="0" applyFont="1" applyFill="1" applyBorder="1" applyAlignment="1">
      <alignment vertical="center"/>
    </xf>
    <xf numFmtId="0" fontId="18" fillId="0" borderId="0" xfId="0" applyFont="1" applyFill="1" applyBorder="1" applyAlignment="1">
      <alignment horizontal="left" vertical="center" wrapText="1"/>
    </xf>
    <xf numFmtId="0" fontId="20" fillId="0" borderId="0" xfId="0" applyFont="1" applyFill="1" applyBorder="1" applyAlignment="1">
      <alignment horizontal="righ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0" xfId="0" applyFont="1" applyFill="1" applyBorder="1" applyAlignment="1">
      <alignment vertical="center" wrapText="1"/>
    </xf>
    <xf numFmtId="0" fontId="18" fillId="0" borderId="0" xfId="0" applyFont="1" applyFill="1" applyBorder="1" applyAlignment="1">
      <alignment vertical="center" wrapText="1"/>
    </xf>
    <xf numFmtId="0" fontId="20" fillId="0" borderId="0" xfId="0" applyFont="1" applyFill="1" applyBorder="1" applyAlignment="1">
      <alignment vertical="center" wrapText="1"/>
    </xf>
    <xf numFmtId="0" fontId="20" fillId="0" borderId="1" xfId="0" applyFont="1" applyFill="1" applyBorder="1" applyAlignment="1">
      <alignment vertical="center" wrapText="1"/>
    </xf>
    <xf numFmtId="0" fontId="24"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18" fillId="0" borderId="0" xfId="0" applyFont="1" applyFill="1" applyBorder="1" applyAlignment="1">
      <alignment horizontal="right" vertical="center" wrapText="1"/>
    </xf>
    <xf numFmtId="198" fontId="20" fillId="0" borderId="1" xfId="0" applyNumberFormat="1" applyFont="1" applyFill="1" applyBorder="1" applyAlignment="1">
      <alignment vertical="center" wrapText="1"/>
    </xf>
    <xf numFmtId="198" fontId="22" fillId="0" borderId="1" xfId="0" applyNumberFormat="1" applyFont="1" applyFill="1" applyBorder="1" applyAlignment="1">
      <alignment vertical="center" wrapText="1"/>
    </xf>
    <xf numFmtId="0" fontId="22" fillId="0" borderId="1" xfId="0" applyFont="1" applyFill="1" applyBorder="1" applyAlignment="1">
      <alignment horizontal="left" vertical="center" wrapText="1"/>
    </xf>
    <xf numFmtId="198" fontId="11" fillId="0" borderId="1" xfId="585" applyNumberFormat="1" applyFont="1" applyFill="1" applyBorder="1" applyAlignment="1">
      <alignment vertical="center" wrapText="1"/>
    </xf>
    <xf numFmtId="198" fontId="20" fillId="0" borderId="1" xfId="0" applyNumberFormat="1" applyFont="1" applyFill="1" applyBorder="1" applyAlignment="1">
      <alignment horizontal="right" vertical="center" wrapText="1"/>
    </xf>
    <xf numFmtId="0" fontId="2" fillId="0" borderId="0" xfId="896" applyNumberFormat="1" applyFont="1" applyFill="1" applyAlignment="1" applyProtection="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26" fillId="0" borderId="0" xfId="896" applyFill="1" applyAlignment="1"/>
    <xf numFmtId="0" fontId="26" fillId="0" borderId="0" xfId="896" applyFill="1" applyAlignment="1">
      <alignment horizontal="right" vertical="center"/>
    </xf>
    <xf numFmtId="0" fontId="2" fillId="0" borderId="0" xfId="896" applyNumberFormat="1" applyFont="1" applyFill="1" applyAlignment="1" applyProtection="1">
      <alignment horizontal="right" vertical="center" wrapText="1"/>
    </xf>
    <xf numFmtId="0" fontId="11" fillId="0" borderId="0" xfId="570" applyFont="1" applyFill="1" applyAlignment="1" applyProtection="1">
      <alignment horizontal="left" vertical="center"/>
    </xf>
    <xf numFmtId="196" fontId="27" fillId="0" borderId="0" xfId="570" applyNumberFormat="1" applyFont="1" applyFill="1" applyAlignment="1">
      <alignment horizontal="right" vertical="center"/>
    </xf>
    <xf numFmtId="0" fontId="27" fillId="0" borderId="0" xfId="570" applyFont="1" applyFill="1" applyAlignment="1">
      <alignment horizontal="right" vertical="center"/>
    </xf>
    <xf numFmtId="201" fontId="27" fillId="0" borderId="0" xfId="570" applyNumberFormat="1" applyFont="1" applyFill="1" applyBorder="1" applyAlignment="1" applyProtection="1">
      <alignment horizontal="right" vertical="center"/>
    </xf>
    <xf numFmtId="2" fontId="25" fillId="0" borderId="1" xfId="823" applyNumberFormat="1" applyFont="1" applyFill="1" applyBorder="1" applyAlignment="1" applyProtection="1">
      <alignment horizontal="center" vertical="center" wrapText="1"/>
    </xf>
    <xf numFmtId="202" fontId="25" fillId="0" borderId="1" xfId="999" applyNumberFormat="1" applyFont="1" applyFill="1" applyBorder="1" applyAlignment="1">
      <alignment horizontal="center" vertical="center" wrapText="1"/>
    </xf>
    <xf numFmtId="0" fontId="26" fillId="0" borderId="0" xfId="698" applyFill="1" applyAlignment="1">
      <alignment horizontal="center" vertical="center"/>
    </xf>
    <xf numFmtId="49" fontId="10" fillId="0" borderId="3" xfId="905" applyNumberFormat="1" applyFont="1" applyFill="1" applyBorder="1" applyAlignment="1">
      <alignment horizontal="left" vertical="center" wrapText="1"/>
    </xf>
    <xf numFmtId="203" fontId="10" fillId="0" borderId="3" xfId="0" applyNumberFormat="1" applyFont="1" applyFill="1" applyBorder="1" applyAlignment="1">
      <alignment horizontal="right" vertical="center" wrapText="1"/>
    </xf>
    <xf numFmtId="204" fontId="10" fillId="0" borderId="1" xfId="945" applyNumberFormat="1" applyFont="1" applyFill="1" applyBorder="1" applyAlignment="1">
      <alignment horizontal="right" vertical="center" wrapText="1"/>
    </xf>
    <xf numFmtId="49" fontId="11" fillId="0" borderId="3" xfId="905" applyNumberFormat="1" applyFont="1" applyFill="1" applyBorder="1" applyAlignment="1">
      <alignment horizontal="left" vertical="center" wrapText="1"/>
    </xf>
    <xf numFmtId="184" fontId="11" fillId="0" borderId="1" xfId="25" applyNumberFormat="1" applyFont="1" applyFill="1" applyBorder="1" applyAlignment="1" applyProtection="1">
      <alignment vertical="center"/>
    </xf>
    <xf numFmtId="184" fontId="11" fillId="0" borderId="1" xfId="25" applyNumberFormat="1" applyFont="1" applyFill="1" applyBorder="1" applyAlignment="1" applyProtection="1">
      <alignment horizontal="right" vertical="center"/>
    </xf>
    <xf numFmtId="192" fontId="11" fillId="0" borderId="3" xfId="0" applyNumberFormat="1" applyFont="1" applyFill="1" applyBorder="1" applyAlignment="1">
      <alignment horizontal="right" vertical="center" wrapText="1"/>
    </xf>
    <xf numFmtId="184" fontId="10" fillId="0" borderId="4" xfId="0" applyNumberFormat="1" applyFont="1" applyFill="1" applyBorder="1" applyAlignment="1">
      <alignment horizontal="right" vertical="center" wrapText="1"/>
    </xf>
    <xf numFmtId="184" fontId="10" fillId="0" borderId="3" xfId="25" applyNumberFormat="1" applyFont="1" applyFill="1" applyBorder="1" applyAlignment="1">
      <alignment horizontal="center" vertical="center" wrapText="1"/>
    </xf>
    <xf numFmtId="49" fontId="10" fillId="0" borderId="3" xfId="905" applyNumberFormat="1" applyFont="1" applyFill="1" applyBorder="1" applyAlignment="1">
      <alignment horizontal="distributed" vertical="center" wrapText="1"/>
    </xf>
    <xf numFmtId="192" fontId="10" fillId="0" borderId="3" xfId="0" applyNumberFormat="1" applyFont="1" applyFill="1" applyBorder="1" applyAlignment="1">
      <alignment horizontal="right" vertical="center" wrapText="1"/>
    </xf>
    <xf numFmtId="192" fontId="22" fillId="0" borderId="1" xfId="890" applyNumberFormat="1" applyFont="1" applyFill="1" applyBorder="1" applyAlignment="1">
      <alignment horizontal="right" vertical="center" wrapText="1"/>
    </xf>
    <xf numFmtId="203" fontId="26" fillId="0" borderId="0" xfId="896" applyNumberFormat="1" applyFill="1" applyAlignment="1">
      <alignment horizontal="right" vertical="center"/>
    </xf>
    <xf numFmtId="0" fontId="26" fillId="0" borderId="0" xfId="698" applyFill="1" applyAlignment="1"/>
    <xf numFmtId="0" fontId="26" fillId="0" borderId="0" xfId="698" applyAlignment="1"/>
    <xf numFmtId="0" fontId="2" fillId="0" borderId="0" xfId="698" applyNumberFormat="1" applyFont="1" applyFill="1" applyAlignment="1" applyProtection="1">
      <alignment horizontal="center" vertical="center" wrapText="1"/>
    </xf>
    <xf numFmtId="0" fontId="22" fillId="0" borderId="0" xfId="698" applyFont="1" applyFill="1" applyAlignment="1" applyProtection="1">
      <alignment horizontal="left" vertical="center"/>
    </xf>
    <xf numFmtId="196" fontId="22" fillId="0" borderId="0" xfId="698" applyNumberFormat="1" applyFont="1" applyFill="1" applyAlignment="1" applyProtection="1">
      <alignment horizontal="right"/>
    </xf>
    <xf numFmtId="0" fontId="28" fillId="0" borderId="0" xfId="698" applyFont="1" applyFill="1" applyAlignment="1">
      <alignment vertical="center"/>
    </xf>
    <xf numFmtId="0" fontId="22" fillId="0" borderId="0" xfId="698" applyFont="1" applyFill="1" applyAlignment="1">
      <alignment horizontal="right" vertical="center"/>
    </xf>
    <xf numFmtId="0" fontId="25" fillId="0" borderId="1" xfId="698" applyNumberFormat="1" applyFont="1" applyFill="1" applyBorder="1" applyAlignment="1" applyProtection="1">
      <alignment horizontal="center" vertical="center"/>
    </xf>
    <xf numFmtId="202" fontId="25" fillId="0" borderId="1" xfId="999" applyNumberFormat="1" applyFont="1" applyBorder="1" applyAlignment="1">
      <alignment horizontal="center" vertical="center" wrapText="1"/>
    </xf>
    <xf numFmtId="0" fontId="26" fillId="0" borderId="0" xfId="698" applyAlignment="1">
      <alignment horizontal="center" vertical="center"/>
    </xf>
    <xf numFmtId="49" fontId="25" fillId="0" borderId="1" xfId="427" applyNumberFormat="1" applyFont="1" applyFill="1" applyBorder="1" applyAlignment="1" applyProtection="1">
      <alignment vertical="center"/>
    </xf>
    <xf numFmtId="203" fontId="25" fillId="0" borderId="1" xfId="868" applyNumberFormat="1" applyFont="1" applyFill="1" applyBorder="1" applyAlignment="1">
      <alignment horizontal="right" vertical="center" wrapText="1"/>
    </xf>
    <xf numFmtId="204" fontId="25" fillId="0" borderId="1" xfId="34" applyNumberFormat="1" applyFont="1" applyFill="1" applyBorder="1" applyAlignment="1" applyProtection="1">
      <alignment horizontal="right" vertical="center" wrapText="1"/>
    </xf>
    <xf numFmtId="49" fontId="22" fillId="0" borderId="1" xfId="427" applyNumberFormat="1" applyFont="1" applyFill="1" applyBorder="1" applyAlignment="1" applyProtection="1">
      <alignment vertical="center"/>
    </xf>
    <xf numFmtId="203" fontId="11" fillId="0" borderId="3" xfId="868" applyNumberFormat="1" applyFont="1" applyFill="1" applyBorder="1" applyAlignment="1">
      <alignment horizontal="right" vertical="center"/>
    </xf>
    <xf numFmtId="203" fontId="22" fillId="0" borderId="1" xfId="868" applyNumberFormat="1" applyFont="1" applyFill="1" applyBorder="1" applyAlignment="1">
      <alignment horizontal="right" vertical="center" wrapText="1"/>
    </xf>
    <xf numFmtId="49" fontId="25" fillId="0" borderId="1" xfId="427" applyNumberFormat="1" applyFont="1" applyFill="1" applyBorder="1" applyAlignment="1" applyProtection="1">
      <alignment vertical="center" wrapText="1"/>
    </xf>
    <xf numFmtId="203" fontId="11" fillId="2" borderId="3" xfId="868" applyNumberFormat="1" applyFont="1" applyFill="1" applyBorder="1" applyAlignment="1">
      <alignment horizontal="right" vertical="center" wrapText="1"/>
    </xf>
    <xf numFmtId="203" fontId="22" fillId="0" borderId="1" xfId="25" applyNumberFormat="1" applyFont="1" applyFill="1" applyBorder="1" applyAlignment="1">
      <alignment horizontal="right" vertical="center" wrapText="1"/>
    </xf>
    <xf numFmtId="205" fontId="26" fillId="0" borderId="1" xfId="0" applyNumberFormat="1" applyFont="1" applyFill="1" applyBorder="1" applyAlignment="1">
      <alignment horizontal="right" vertical="center"/>
    </xf>
    <xf numFmtId="203" fontId="22" fillId="0" borderId="1" xfId="25" applyNumberFormat="1" applyFont="1" applyFill="1" applyBorder="1" applyAlignment="1" applyProtection="1">
      <alignment horizontal="right" vertical="center" wrapText="1"/>
    </xf>
    <xf numFmtId="203" fontId="25" fillId="0" borderId="1" xfId="25" applyNumberFormat="1" applyFont="1" applyFill="1" applyBorder="1" applyAlignment="1" applyProtection="1">
      <alignment horizontal="right" vertical="center" wrapText="1"/>
    </xf>
    <xf numFmtId="49" fontId="25" fillId="0" borderId="1" xfId="905" applyNumberFormat="1" applyFont="1" applyFill="1" applyBorder="1" applyAlignment="1" applyProtection="1">
      <alignment horizontal="distributed" vertical="center"/>
    </xf>
    <xf numFmtId="49" fontId="25" fillId="0" borderId="1" xfId="905" applyNumberFormat="1" applyFont="1" applyFill="1" applyBorder="1" applyAlignment="1" applyProtection="1">
      <alignment horizontal="left" vertical="center"/>
    </xf>
    <xf numFmtId="203" fontId="26" fillId="0" borderId="0" xfId="698" applyNumberFormat="1" applyAlignment="1"/>
    <xf numFmtId="0" fontId="26" fillId="0" borderId="0" xfId="999">
      <alignment vertical="center"/>
    </xf>
    <xf numFmtId="0" fontId="7" fillId="0" borderId="0" xfId="999" applyFont="1" applyAlignment="1">
      <alignment horizontal="center" vertical="center" wrapText="1"/>
    </xf>
    <xf numFmtId="0" fontId="26" fillId="0" borderId="0" xfId="999" applyFill="1">
      <alignment vertical="center"/>
    </xf>
    <xf numFmtId="0" fontId="1" fillId="0" borderId="0" xfId="0" applyFont="1" applyFill="1" applyAlignment="1">
      <alignment vertical="center"/>
    </xf>
    <xf numFmtId="0" fontId="29" fillId="0" borderId="0" xfId="660" applyFont="1" applyAlignment="1">
      <alignment horizontal="center" vertical="center" shrinkToFit="1"/>
    </xf>
    <xf numFmtId="0" fontId="9" fillId="0" borderId="0" xfId="660" applyFont="1" applyAlignment="1">
      <alignment horizontal="center" vertical="center" shrinkToFit="1"/>
    </xf>
    <xf numFmtId="0" fontId="11" fillId="0" borderId="0" xfId="660" applyFont="1" applyBorder="1" applyAlignment="1">
      <alignment horizontal="left" vertical="center" wrapText="1"/>
    </xf>
    <xf numFmtId="0" fontId="11" fillId="0" borderId="0" xfId="0" applyFont="1" applyFill="1" applyAlignment="1">
      <alignment horizontal="right"/>
    </xf>
    <xf numFmtId="0" fontId="25" fillId="0" borderId="1" xfId="1075" applyFont="1" applyBorder="1" applyAlignment="1">
      <alignment horizontal="center" vertical="center"/>
    </xf>
    <xf numFmtId="49" fontId="25" fillId="0" borderId="1" xfId="0" applyNumberFormat="1" applyFont="1" applyFill="1" applyBorder="1" applyAlignment="1" applyProtection="1">
      <alignment vertical="center" wrapText="1"/>
    </xf>
    <xf numFmtId="203" fontId="22" fillId="0" borderId="1" xfId="25" applyNumberFormat="1" applyFont="1" applyBorder="1" applyAlignment="1">
      <alignment horizontal="right" vertical="center" wrapText="1"/>
    </xf>
    <xf numFmtId="0" fontId="11"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30" fillId="0" borderId="1" xfId="999" applyFont="1" applyFill="1" applyBorder="1">
      <alignment vertical="center"/>
    </xf>
    <xf numFmtId="0" fontId="11" fillId="0" borderId="1" xfId="0" applyFont="1" applyFill="1" applyBorder="1" applyAlignment="1">
      <alignment horizontal="center" vertical="center"/>
    </xf>
    <xf numFmtId="0" fontId="9" fillId="0" borderId="0" xfId="629" applyFont="1" applyFill="1" applyAlignment="1">
      <alignment horizontal="center" vertical="center" shrinkToFit="1"/>
    </xf>
    <xf numFmtId="0" fontId="11" fillId="0" borderId="0" xfId="629" applyFont="1" applyFill="1" applyAlignment="1">
      <alignment horizontal="left" vertical="center" wrapText="1"/>
    </xf>
    <xf numFmtId="202" fontId="22" fillId="0" borderId="0" xfId="1073" applyNumberFormat="1" applyFont="1" applyFill="1" applyBorder="1" applyAlignment="1">
      <alignment horizontal="right" vertical="center"/>
    </xf>
    <xf numFmtId="0" fontId="25" fillId="0" borderId="1" xfId="1073" applyFont="1" applyFill="1" applyBorder="1" applyAlignment="1">
      <alignment horizontal="center" vertical="center"/>
    </xf>
    <xf numFmtId="0" fontId="0" fillId="0" borderId="0" xfId="0" applyFont="1" applyAlignment="1"/>
    <xf numFmtId="203" fontId="25" fillId="0" borderId="1" xfId="999" applyNumberFormat="1" applyFont="1" applyFill="1" applyBorder="1" applyAlignment="1">
      <alignment horizontal="right" vertical="center" wrapText="1"/>
    </xf>
    <xf numFmtId="204" fontId="25" fillId="0" borderId="1" xfId="34" applyNumberFormat="1" applyFont="1" applyFill="1" applyBorder="1" applyAlignment="1">
      <alignment horizontal="right" vertical="center" wrapText="1"/>
    </xf>
    <xf numFmtId="0" fontId="31" fillId="0" borderId="0" xfId="555" applyFont="1">
      <alignment vertical="center"/>
    </xf>
    <xf numFmtId="0" fontId="22" fillId="0" borderId="1" xfId="649" applyNumberFormat="1" applyFont="1" applyFill="1" applyBorder="1" applyAlignment="1">
      <alignment horizontal="left" vertical="center" wrapText="1"/>
    </xf>
    <xf numFmtId="203" fontId="22" fillId="0" borderId="1" xfId="999" applyNumberFormat="1" applyFont="1" applyFill="1" applyBorder="1" applyAlignment="1">
      <alignment horizontal="right" vertical="center" wrapText="1"/>
    </xf>
    <xf numFmtId="204" fontId="22" fillId="0" borderId="1" xfId="999" applyNumberFormat="1" applyFont="1" applyFill="1" applyBorder="1" applyAlignment="1">
      <alignment horizontal="right" vertical="center" wrapText="1"/>
    </xf>
    <xf numFmtId="204" fontId="22" fillId="0" borderId="1" xfId="999" applyNumberFormat="1" applyFont="1" applyBorder="1" applyAlignment="1">
      <alignment horizontal="right" vertical="center" wrapText="1"/>
    </xf>
    <xf numFmtId="204" fontId="25" fillId="0" borderId="1" xfId="999" applyNumberFormat="1" applyFont="1" applyFill="1" applyBorder="1" applyAlignment="1">
      <alignment horizontal="right" vertical="center" wrapText="1"/>
    </xf>
    <xf numFmtId="204" fontId="25" fillId="0" borderId="1" xfId="999" applyNumberFormat="1" applyFont="1" applyBorder="1" applyAlignment="1">
      <alignment horizontal="right" vertical="center" wrapText="1"/>
    </xf>
    <xf numFmtId="49" fontId="22" fillId="0" borderId="1" xfId="0" applyNumberFormat="1" applyFont="1" applyFill="1" applyBorder="1" applyAlignment="1" applyProtection="1">
      <alignment vertical="center" wrapText="1"/>
    </xf>
    <xf numFmtId="0" fontId="25" fillId="0" borderId="1" xfId="999" applyFont="1" applyFill="1" applyBorder="1" applyAlignment="1">
      <alignment horizontal="distributed" vertical="center" wrapText="1"/>
    </xf>
    <xf numFmtId="0" fontId="25" fillId="0" borderId="1" xfId="649" applyNumberFormat="1" applyFont="1" applyFill="1" applyBorder="1" applyAlignment="1">
      <alignment horizontal="left" vertical="center" wrapText="1"/>
    </xf>
    <xf numFmtId="0" fontId="22" fillId="0" borderId="1" xfId="649" applyNumberFormat="1" applyFont="1" applyFill="1" applyBorder="1" applyAlignment="1">
      <alignment horizontal="left" vertical="center" wrapText="1" indent="1"/>
    </xf>
    <xf numFmtId="203" fontId="11" fillId="0" borderId="1" xfId="0" applyNumberFormat="1" applyFont="1" applyFill="1" applyBorder="1" applyAlignment="1">
      <alignment horizontal="right" vertical="center" wrapText="1"/>
    </xf>
    <xf numFmtId="0" fontId="25" fillId="0" borderId="1" xfId="999" applyFont="1" applyFill="1" applyBorder="1" applyAlignment="1">
      <alignment horizontal="left" vertical="center" wrapText="1"/>
    </xf>
    <xf numFmtId="41" fontId="0" fillId="0" borderId="0" xfId="0" applyNumberFormat="1" applyAlignment="1"/>
    <xf numFmtId="203" fontId="0" fillId="0" borderId="0" xfId="0" applyNumberFormat="1" applyAlignment="1"/>
    <xf numFmtId="0" fontId="26" fillId="0" borderId="0" xfId="649" applyFill="1" applyAlignment="1"/>
    <xf numFmtId="0" fontId="32" fillId="0" borderId="0" xfId="649" applyFont="1" applyFill="1" applyAlignment="1"/>
    <xf numFmtId="0" fontId="33" fillId="0" borderId="0" xfId="629" applyFont="1" applyFill="1" applyAlignment="1">
      <alignment horizontal="center" vertical="center" shrinkToFit="1"/>
    </xf>
    <xf numFmtId="0" fontId="34" fillId="0" borderId="0" xfId="629" applyFont="1" applyFill="1" applyAlignment="1">
      <alignment horizontal="left" vertical="center" wrapText="1"/>
    </xf>
    <xf numFmtId="0" fontId="22" fillId="0" borderId="0" xfId="649" applyFont="1" applyFill="1" applyAlignment="1">
      <alignment horizontal="right" vertical="center"/>
    </xf>
    <xf numFmtId="0" fontId="25" fillId="0" borderId="1" xfId="649" applyFont="1" applyFill="1" applyBorder="1" applyAlignment="1">
      <alignment horizontal="center" vertical="center" wrapText="1"/>
    </xf>
    <xf numFmtId="203" fontId="35" fillId="0" borderId="1" xfId="25" applyNumberFormat="1" applyFont="1" applyFill="1" applyBorder="1" applyAlignment="1">
      <alignment horizontal="right" vertical="center" wrapText="1"/>
    </xf>
    <xf numFmtId="0" fontId="31" fillId="0" borderId="0" xfId="555" applyFont="1" applyFill="1">
      <alignment vertical="center"/>
    </xf>
    <xf numFmtId="0" fontId="36" fillId="0" borderId="1" xfId="0" applyFont="1" applyFill="1" applyBorder="1" applyAlignment="1" applyProtection="1">
      <alignment horizontal="right" vertical="center"/>
      <protection locked="0"/>
    </xf>
    <xf numFmtId="204" fontId="10" fillId="0" borderId="1" xfId="629" applyNumberFormat="1" applyFont="1" applyFill="1" applyBorder="1" applyAlignment="1">
      <alignment horizontal="right" vertical="center" wrapText="1"/>
    </xf>
    <xf numFmtId="204" fontId="11" fillId="0" borderId="1" xfId="0" applyNumberFormat="1" applyFont="1" applyFill="1" applyBorder="1" applyAlignment="1">
      <alignment horizontal="right" vertical="center" wrapText="1"/>
    </xf>
    <xf numFmtId="204" fontId="11" fillId="0" borderId="1" xfId="629" applyNumberFormat="1" applyFont="1" applyFill="1" applyBorder="1" applyAlignment="1">
      <alignment horizontal="right" vertical="center" wrapText="1"/>
    </xf>
    <xf numFmtId="4" fontId="37" fillId="0" borderId="1" xfId="1334" applyNumberFormat="1" applyFont="1" applyFill="1" applyBorder="1" applyAlignment="1" applyProtection="1">
      <alignment horizontal="right" vertical="center"/>
    </xf>
    <xf numFmtId="4" fontId="38" fillId="0" borderId="1" xfId="1334" applyNumberFormat="1" applyFont="1" applyFill="1" applyBorder="1" applyAlignment="1" applyProtection="1">
      <alignment horizontal="right" vertical="center"/>
    </xf>
    <xf numFmtId="203" fontId="25" fillId="0" borderId="1" xfId="629" applyNumberFormat="1" applyFont="1" applyFill="1" applyBorder="1" applyAlignment="1">
      <alignment horizontal="right" vertical="center" wrapText="1"/>
    </xf>
    <xf numFmtId="203" fontId="22" fillId="0" borderId="1" xfId="629" applyNumberFormat="1" applyFont="1" applyFill="1" applyBorder="1" applyAlignment="1">
      <alignment horizontal="right" vertical="center" wrapText="1"/>
    </xf>
    <xf numFmtId="203" fontId="22" fillId="0" borderId="1" xfId="966" applyNumberFormat="1" applyFont="1" applyFill="1" applyBorder="1" applyAlignment="1">
      <alignment horizontal="right" vertical="center" wrapText="1"/>
    </xf>
    <xf numFmtId="203" fontId="25" fillId="0" borderId="1" xfId="966" applyNumberFormat="1" applyFont="1" applyFill="1" applyBorder="1" applyAlignment="1">
      <alignment horizontal="right" vertical="center" wrapText="1"/>
    </xf>
    <xf numFmtId="204" fontId="10" fillId="0" borderId="1" xfId="0" applyNumberFormat="1" applyFont="1" applyFill="1" applyBorder="1" applyAlignment="1">
      <alignment horizontal="right" vertical="center" wrapText="1"/>
    </xf>
    <xf numFmtId="0" fontId="10" fillId="0" borderId="1" xfId="0" applyFont="1" applyFill="1" applyBorder="1" applyAlignment="1">
      <alignment horizontal="distributed" vertical="center" wrapText="1"/>
    </xf>
    <xf numFmtId="203" fontId="25" fillId="0" borderId="1" xfId="25" applyNumberFormat="1" applyFont="1" applyFill="1" applyBorder="1" applyAlignment="1">
      <alignment horizontal="right" vertical="center" wrapText="1"/>
    </xf>
    <xf numFmtId="49" fontId="25" fillId="0" borderId="1" xfId="0" applyNumberFormat="1" applyFont="1" applyFill="1" applyBorder="1" applyAlignment="1" applyProtection="1">
      <alignment horizontal="left" vertical="center" wrapText="1"/>
    </xf>
    <xf numFmtId="49" fontId="25" fillId="0" borderId="1" xfId="0" applyNumberFormat="1" applyFont="1" applyFill="1" applyBorder="1" applyAlignment="1" applyProtection="1">
      <alignment horizontal="center" vertical="center" wrapText="1"/>
    </xf>
    <xf numFmtId="41" fontId="26" fillId="0" borderId="0" xfId="649" applyNumberFormat="1" applyFill="1" applyAlignment="1"/>
    <xf numFmtId="203" fontId="26" fillId="0" borderId="0" xfId="649" applyNumberFormat="1" applyFill="1" applyAlignment="1"/>
    <xf numFmtId="0" fontId="39" fillId="0" borderId="0" xfId="0" applyFont="1" applyAlignment="1"/>
    <xf numFmtId="0" fontId="0" fillId="0" borderId="0" xfId="0" applyFill="1" applyAlignment="1"/>
    <xf numFmtId="0" fontId="40" fillId="0" borderId="0" xfId="905" applyFont="1" applyFill="1" applyAlignment="1">
      <alignment horizontal="center" vertical="center"/>
    </xf>
    <xf numFmtId="0" fontId="39" fillId="0" borderId="0" xfId="0" applyFont="1" applyFill="1" applyAlignment="1"/>
    <xf numFmtId="0" fontId="11" fillId="0" borderId="0" xfId="905" applyFont="1" applyFill="1" applyAlignment="1">
      <alignment horizontal="left" vertical="center"/>
    </xf>
    <xf numFmtId="0" fontId="11" fillId="0" borderId="0" xfId="0" applyFont="1" applyFill="1" applyAlignment="1">
      <alignment vertical="center"/>
    </xf>
    <xf numFmtId="0" fontId="11" fillId="0" borderId="0" xfId="905" applyFont="1" applyFill="1" applyAlignment="1">
      <alignment horizontal="right" vertical="center"/>
    </xf>
    <xf numFmtId="203" fontId="26" fillId="0" borderId="0" xfId="649" applyNumberFormat="1" applyFont="1" applyFill="1" applyAlignment="1">
      <alignment horizontal="center" vertical="center" wrapText="1"/>
    </xf>
    <xf numFmtId="0" fontId="11" fillId="0" borderId="1" xfId="0" applyFont="1" applyFill="1" applyBorder="1" applyAlignment="1">
      <alignment horizontal="left" vertical="center" wrapText="1"/>
    </xf>
    <xf numFmtId="3" fontId="10" fillId="0" borderId="1" xfId="0" applyNumberFormat="1" applyFont="1" applyFill="1" applyBorder="1" applyAlignment="1" applyProtection="1">
      <alignment horizontal="right" vertical="center"/>
      <protection locked="0"/>
    </xf>
    <xf numFmtId="3" fontId="11" fillId="0" borderId="1" xfId="0" applyNumberFormat="1" applyFont="1" applyFill="1" applyBorder="1" applyAlignment="1" applyProtection="1">
      <alignment horizontal="right" vertical="center"/>
      <protection locked="0"/>
    </xf>
    <xf numFmtId="204" fontId="25" fillId="0" borderId="1" xfId="34" applyNumberFormat="1" applyFont="1" applyFill="1" applyBorder="1" applyAlignment="1" applyProtection="1">
      <alignment horizontal="right" vertical="center" wrapText="1" shrinkToFit="1"/>
    </xf>
    <xf numFmtId="0" fontId="31" fillId="0" borderId="0" xfId="555" applyFont="1" applyFill="1" applyAlignment="1">
      <alignment horizontal="center" vertical="center"/>
    </xf>
    <xf numFmtId="0" fontId="11" fillId="0" borderId="1" xfId="0" applyFont="1" applyBorder="1" applyAlignment="1">
      <alignment horizontal="left" vertical="center" wrapText="1"/>
    </xf>
    <xf numFmtId="0" fontId="31" fillId="3" borderId="0" xfId="555" applyFont="1" applyFill="1" applyAlignment="1">
      <alignment horizontal="center" vertical="center"/>
    </xf>
    <xf numFmtId="203" fontId="22"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203" fontId="25" fillId="0" borderId="1" xfId="0" applyNumberFormat="1" applyFont="1" applyFill="1" applyBorder="1" applyAlignment="1">
      <alignment vertical="center" wrapText="1"/>
    </xf>
    <xf numFmtId="0" fontId="26" fillId="0" borderId="0" xfId="999" applyProtection="1">
      <alignment vertical="center"/>
    </xf>
    <xf numFmtId="0" fontId="31" fillId="0" borderId="0" xfId="999" applyFont="1" applyProtection="1">
      <alignment vertical="center"/>
    </xf>
    <xf numFmtId="0" fontId="30" fillId="0" borderId="0" xfId="999" applyFont="1" applyAlignment="1" applyProtection="1">
      <alignment horizontal="center" vertical="center"/>
    </xf>
    <xf numFmtId="0" fontId="30" fillId="0" borderId="0" xfId="999" applyFont="1" applyProtection="1">
      <alignment vertical="center"/>
    </xf>
    <xf numFmtId="0" fontId="26" fillId="3" borderId="0" xfId="999" applyFill="1" applyProtection="1">
      <alignment vertical="center"/>
    </xf>
    <xf numFmtId="202" fontId="26" fillId="0" borderId="0" xfId="999" applyNumberFormat="1" applyProtection="1">
      <alignment vertical="center"/>
    </xf>
    <xf numFmtId="203" fontId="26" fillId="0" borderId="0" xfId="649" applyNumberFormat="1" applyAlignment="1" applyProtection="1"/>
    <xf numFmtId="0" fontId="26" fillId="0" borderId="0" xfId="999" applyFill="1" applyProtection="1">
      <alignment vertical="center"/>
    </xf>
    <xf numFmtId="0" fontId="41" fillId="0" borderId="0" xfId="0" applyFont="1" applyFill="1" applyAlignment="1">
      <alignment horizontal="center" vertical="center"/>
    </xf>
    <xf numFmtId="203" fontId="26" fillId="0" borderId="0" xfId="649" applyNumberFormat="1" applyFill="1" applyAlignment="1" applyProtection="1"/>
    <xf numFmtId="0" fontId="31" fillId="0" borderId="0" xfId="999" applyFont="1" applyFill="1" applyProtection="1">
      <alignment vertical="center"/>
    </xf>
    <xf numFmtId="0" fontId="22" fillId="0" borderId="0" xfId="999" applyFont="1" applyFill="1" applyProtection="1">
      <alignment vertical="center"/>
    </xf>
    <xf numFmtId="202" fontId="22" fillId="0" borderId="0" xfId="999" applyNumberFormat="1" applyFont="1" applyFill="1" applyBorder="1" applyAlignment="1" applyProtection="1">
      <alignment horizontal="right" vertical="center"/>
    </xf>
    <xf numFmtId="203" fontId="31" fillId="0" borderId="0" xfId="649" applyNumberFormat="1" applyFont="1" applyFill="1" applyAlignment="1" applyProtection="1"/>
    <xf numFmtId="202" fontId="25" fillId="0" borderId="5" xfId="999" applyNumberFormat="1" applyFont="1" applyFill="1" applyBorder="1" applyAlignment="1" applyProtection="1">
      <alignment horizontal="center" vertical="center" wrapText="1"/>
    </xf>
    <xf numFmtId="0" fontId="25" fillId="0" borderId="1" xfId="999" applyFont="1" applyFill="1" applyBorder="1" applyAlignment="1" applyProtection="1">
      <alignment horizontal="distributed" vertical="center" wrapText="1" indent="3"/>
    </xf>
    <xf numFmtId="202" fontId="25" fillId="0" borderId="1" xfId="999" applyNumberFormat="1" applyFont="1" applyFill="1" applyBorder="1" applyAlignment="1" applyProtection="1">
      <alignment horizontal="center" vertical="center" wrapText="1"/>
    </xf>
    <xf numFmtId="0" fontId="30" fillId="0" borderId="0" xfId="999" applyFont="1" applyFill="1" applyAlignment="1" applyProtection="1">
      <alignment horizontal="center" vertical="center" wrapText="1"/>
    </xf>
    <xf numFmtId="0" fontId="30" fillId="0" borderId="0" xfId="999" applyFont="1" applyFill="1" applyAlignment="1" applyProtection="1">
      <alignment horizontal="center" vertical="center"/>
    </xf>
    <xf numFmtId="0" fontId="25" fillId="0" borderId="6" xfId="999" applyNumberFormat="1" applyFont="1" applyFill="1" applyBorder="1" applyAlignment="1" applyProtection="1">
      <alignment horizontal="left" vertical="center" wrapText="1"/>
    </xf>
    <xf numFmtId="49" fontId="25" fillId="4" borderId="1" xfId="0" applyNumberFormat="1" applyFont="1" applyFill="1" applyBorder="1" applyAlignment="1" applyProtection="1">
      <alignment horizontal="left" vertical="center" wrapText="1"/>
    </xf>
    <xf numFmtId="0" fontId="25" fillId="0" borderId="1" xfId="999" applyFont="1" applyFill="1" applyBorder="1" applyAlignment="1" applyProtection="1">
      <alignment horizontal="right" vertical="center"/>
    </xf>
    <xf numFmtId="0" fontId="31" fillId="0" borderId="0" xfId="555" applyFont="1" applyFill="1" applyProtection="1">
      <alignment vertical="center"/>
    </xf>
    <xf numFmtId="49" fontId="25" fillId="4" borderId="1" xfId="0" applyNumberFormat="1" applyFont="1" applyFill="1" applyBorder="1" applyAlignment="1" applyProtection="1">
      <alignment horizontal="left" vertical="center" wrapText="1" indent="2"/>
    </xf>
    <xf numFmtId="0" fontId="22" fillId="0" borderId="6" xfId="999" applyNumberFormat="1" applyFont="1" applyFill="1" applyBorder="1" applyAlignment="1" applyProtection="1">
      <alignment horizontal="left" vertical="center" wrapText="1"/>
    </xf>
    <xf numFmtId="49" fontId="22" fillId="4" borderId="1" xfId="0" applyNumberFormat="1" applyFont="1" applyFill="1" applyBorder="1" applyAlignment="1" applyProtection="1">
      <alignment horizontal="left" vertical="center" wrapText="1" indent="4"/>
    </xf>
    <xf numFmtId="0" fontId="25" fillId="0" borderId="7" xfId="0" applyFont="1" applyFill="1" applyBorder="1" applyAlignment="1" applyProtection="1">
      <alignment horizontal="left" vertical="center"/>
    </xf>
    <xf numFmtId="49" fontId="25" fillId="0" borderId="1" xfId="0" applyNumberFormat="1" applyFont="1" applyFill="1" applyBorder="1" applyAlignment="1" applyProtection="1">
      <alignment horizontal="left" vertical="center" wrapText="1" indent="2"/>
    </xf>
    <xf numFmtId="0" fontId="22" fillId="0" borderId="7" xfId="0" applyFont="1" applyFill="1" applyBorder="1" applyAlignment="1" applyProtection="1">
      <alignment horizontal="left" vertical="center"/>
    </xf>
    <xf numFmtId="49" fontId="22" fillId="0" borderId="1" xfId="0" applyNumberFormat="1" applyFont="1" applyFill="1" applyBorder="1" applyAlignment="1" applyProtection="1">
      <alignment horizontal="left" vertical="center" wrapText="1" indent="4"/>
    </xf>
    <xf numFmtId="0" fontId="25" fillId="4" borderId="7" xfId="0" applyFont="1" applyFill="1" applyBorder="1" applyAlignment="1" applyProtection="1">
      <alignment horizontal="left" vertical="center"/>
    </xf>
    <xf numFmtId="49" fontId="25" fillId="0" borderId="7" xfId="0" applyNumberFormat="1" applyFont="1" applyFill="1" applyBorder="1" applyAlignment="1" applyProtection="1">
      <alignment horizontal="left" vertical="center" wrapText="1"/>
    </xf>
    <xf numFmtId="49" fontId="22" fillId="0" borderId="7" xfId="0" applyNumberFormat="1" applyFont="1" applyFill="1" applyBorder="1" applyAlignment="1" applyProtection="1">
      <alignment horizontal="left" vertical="center" wrapText="1"/>
    </xf>
    <xf numFmtId="49" fontId="22" fillId="5" borderId="1" xfId="0" applyNumberFormat="1" applyFont="1" applyFill="1" applyBorder="1" applyAlignment="1" applyProtection="1">
      <alignment horizontal="left" vertical="center" wrapText="1" indent="4"/>
    </xf>
    <xf numFmtId="0" fontId="11" fillId="0" borderId="7" xfId="0" applyFont="1" applyFill="1" applyBorder="1" applyAlignment="1" applyProtection="1">
      <alignment horizontal="left" vertical="center"/>
    </xf>
    <xf numFmtId="49" fontId="11" fillId="0" borderId="1" xfId="0" applyNumberFormat="1" applyFont="1" applyFill="1" applyBorder="1" applyAlignment="1" applyProtection="1">
      <alignment horizontal="left" vertical="center" wrapText="1"/>
    </xf>
    <xf numFmtId="49" fontId="42" fillId="0" borderId="7" xfId="0" applyNumberFormat="1" applyFont="1" applyFill="1" applyBorder="1" applyAlignment="1" applyProtection="1">
      <alignment horizontal="distributed" vertical="center"/>
    </xf>
    <xf numFmtId="49" fontId="25" fillId="0" borderId="1" xfId="0" applyNumberFormat="1" applyFont="1" applyFill="1" applyBorder="1" applyAlignment="1" applyProtection="1">
      <alignment horizontal="distributed" vertical="center" wrapText="1"/>
    </xf>
    <xf numFmtId="49" fontId="22" fillId="0" borderId="1" xfId="999" applyNumberFormat="1" applyFont="1" applyFill="1" applyBorder="1" applyAlignment="1" applyProtection="1">
      <alignment horizontal="left" vertical="center"/>
    </xf>
    <xf numFmtId="0" fontId="25" fillId="0" borderId="1" xfId="999" applyFont="1" applyFill="1" applyBorder="1" applyAlignment="1" applyProtection="1">
      <alignment horizontal="left" vertical="center" wrapText="1"/>
    </xf>
    <xf numFmtId="0" fontId="26" fillId="0" borderId="0" xfId="999" applyFont="1" applyFill="1" applyProtection="1">
      <alignment vertical="center"/>
    </xf>
    <xf numFmtId="0" fontId="22" fillId="0" borderId="1" xfId="999" applyFont="1" applyFill="1" applyBorder="1" applyAlignment="1" applyProtection="1">
      <alignment horizontal="left" vertical="center" wrapText="1" indent="2"/>
    </xf>
    <xf numFmtId="204" fontId="22" fillId="0" borderId="1" xfId="34" applyNumberFormat="1" applyFont="1" applyFill="1" applyBorder="1" applyAlignment="1" applyProtection="1">
      <alignment horizontal="right" vertical="center" wrapText="1"/>
    </xf>
    <xf numFmtId="3" fontId="22" fillId="0" borderId="1" xfId="0" applyNumberFormat="1" applyFont="1" applyFill="1" applyBorder="1" applyAlignment="1" applyProtection="1">
      <alignment horizontal="right" vertical="center"/>
      <protection locked="0"/>
    </xf>
    <xf numFmtId="49" fontId="22" fillId="0" borderId="5" xfId="1061" applyNumberFormat="1" applyFont="1" applyFill="1" applyBorder="1" applyAlignment="1" applyProtection="1">
      <alignment horizontal="left" vertical="center"/>
    </xf>
    <xf numFmtId="0" fontId="22" fillId="0" borderId="1" xfId="999" applyFont="1" applyFill="1" applyBorder="1" applyAlignment="1" applyProtection="1">
      <alignment horizontal="left" vertical="center" wrapText="1" indent="4"/>
    </xf>
    <xf numFmtId="49" fontId="22" fillId="0" borderId="5" xfId="999" applyNumberFormat="1" applyFont="1" applyFill="1" applyBorder="1" applyAlignment="1" applyProtection="1">
      <alignment horizontal="left" vertical="center"/>
    </xf>
    <xf numFmtId="203" fontId="22" fillId="0" borderId="1" xfId="0" applyNumberFormat="1" applyFont="1" applyFill="1" applyBorder="1" applyAlignment="1" applyProtection="1">
      <alignment horizontal="right" vertical="center" wrapText="1"/>
      <protection locked="0"/>
    </xf>
    <xf numFmtId="49" fontId="25" fillId="0" borderId="5" xfId="999" applyNumberFormat="1" applyFont="1" applyFill="1" applyBorder="1" applyAlignment="1" applyProtection="1">
      <alignment horizontal="left" vertical="center"/>
    </xf>
    <xf numFmtId="0" fontId="25" fillId="0" borderId="1" xfId="555" applyFont="1" applyFill="1" applyBorder="1" applyAlignment="1" applyProtection="1">
      <alignment horizontal="left" vertical="center" wrapText="1"/>
    </xf>
    <xf numFmtId="0" fontId="32" fillId="0" borderId="1" xfId="999" applyFont="1" applyFill="1" applyBorder="1" applyAlignment="1" applyProtection="1">
      <alignment horizontal="left" vertical="center" wrapText="1" indent="2"/>
    </xf>
    <xf numFmtId="203" fontId="25" fillId="0" borderId="1" xfId="0" applyNumberFormat="1" applyFont="1" applyFill="1" applyBorder="1" applyAlignment="1" applyProtection="1">
      <alignment horizontal="right" vertical="center" wrapText="1"/>
      <protection locked="0"/>
    </xf>
    <xf numFmtId="49" fontId="25" fillId="0" borderId="5" xfId="999" applyNumberFormat="1" applyFont="1" applyFill="1" applyBorder="1" applyAlignment="1" applyProtection="1">
      <alignment horizontal="distributed" vertical="center" indent="1"/>
    </xf>
    <xf numFmtId="0" fontId="25" fillId="0" borderId="1" xfId="999" applyFont="1" applyFill="1" applyBorder="1" applyAlignment="1" applyProtection="1">
      <alignment horizontal="distributed" vertical="center" wrapText="1"/>
    </xf>
    <xf numFmtId="0" fontId="31" fillId="0" borderId="0" xfId="999" applyFont="1">
      <alignment vertical="center"/>
    </xf>
    <xf numFmtId="0" fontId="30" fillId="0" borderId="0" xfId="999" applyFont="1" applyAlignment="1">
      <alignment horizontal="center" vertical="center"/>
    </xf>
    <xf numFmtId="202" fontId="26" fillId="0" borderId="0" xfId="999" applyNumberFormat="1">
      <alignment vertical="center"/>
    </xf>
    <xf numFmtId="0" fontId="31" fillId="0" borderId="0" xfId="999" applyFont="1" applyFill="1">
      <alignment vertical="center"/>
    </xf>
    <xf numFmtId="0" fontId="22" fillId="0" borderId="0" xfId="999" applyFont="1" applyFill="1">
      <alignment vertical="center"/>
    </xf>
    <xf numFmtId="0" fontId="43" fillId="0" borderId="0" xfId="999" applyFont="1" applyFill="1">
      <alignment vertical="center"/>
    </xf>
    <xf numFmtId="202" fontId="22" fillId="0" borderId="0" xfId="999" applyNumberFormat="1" applyFont="1" applyFill="1" applyAlignment="1">
      <alignment horizontal="right" vertical="center"/>
    </xf>
    <xf numFmtId="202" fontId="25" fillId="0" borderId="5" xfId="999" applyNumberFormat="1" applyFont="1" applyFill="1" applyBorder="1" applyAlignment="1">
      <alignment horizontal="center" vertical="center" wrapText="1"/>
    </xf>
    <xf numFmtId="0" fontId="25" fillId="0" borderId="1" xfId="999" applyFont="1" applyFill="1" applyBorder="1" applyAlignment="1">
      <alignment horizontal="distributed" vertical="center" wrapText="1" indent="3"/>
    </xf>
    <xf numFmtId="0" fontId="44" fillId="0" borderId="0" xfId="1071" applyFont="1" applyFill="1" applyAlignment="1">
      <alignment vertical="center" wrapText="1"/>
    </xf>
    <xf numFmtId="0" fontId="11" fillId="2" borderId="7" xfId="0" applyFont="1" applyFill="1" applyBorder="1" applyAlignment="1" applyProtection="1">
      <alignment horizontal="left" vertical="center"/>
    </xf>
    <xf numFmtId="49" fontId="10" fillId="0" borderId="1" xfId="0" applyNumberFormat="1" applyFont="1" applyFill="1" applyBorder="1" applyAlignment="1" applyProtection="1">
      <alignment horizontal="left" vertical="center" wrapText="1"/>
    </xf>
    <xf numFmtId="204" fontId="22" fillId="0" borderId="1" xfId="34" applyNumberFormat="1" applyFont="1" applyFill="1" applyBorder="1" applyAlignment="1" applyProtection="1">
      <alignment horizontal="right" vertical="center" wrapText="1"/>
      <protection locked="0"/>
    </xf>
    <xf numFmtId="0" fontId="22" fillId="2" borderId="7" xfId="0" applyFont="1" applyFill="1" applyBorder="1" applyAlignment="1" applyProtection="1">
      <alignment vertical="center"/>
    </xf>
    <xf numFmtId="204" fontId="25" fillId="0" borderId="1" xfId="34" applyNumberFormat="1" applyFont="1" applyFill="1" applyBorder="1" applyAlignment="1" applyProtection="1">
      <alignment horizontal="right" vertical="center" wrapText="1"/>
      <protection locked="0"/>
    </xf>
    <xf numFmtId="49" fontId="42" fillId="2" borderId="7" xfId="0" applyNumberFormat="1" applyFont="1" applyFill="1" applyBorder="1" applyAlignment="1" applyProtection="1">
      <alignment horizontal="distributed" vertical="center"/>
    </xf>
    <xf numFmtId="49" fontId="42" fillId="0" borderId="1" xfId="0" applyNumberFormat="1" applyFont="1" applyFill="1" applyBorder="1" applyAlignment="1" applyProtection="1">
      <alignment horizontal="distributed" vertical="center" wrapText="1"/>
    </xf>
    <xf numFmtId="0" fontId="25" fillId="0" borderId="5" xfId="999" applyFont="1" applyFill="1" applyBorder="1" applyAlignment="1">
      <alignment horizontal="left" vertical="center"/>
    </xf>
    <xf numFmtId="0" fontId="25" fillId="0" borderId="1" xfId="555" applyFont="1" applyFill="1" applyBorder="1" applyAlignment="1">
      <alignment horizontal="left" vertical="center"/>
    </xf>
    <xf numFmtId="184" fontId="25" fillId="0" borderId="1" xfId="25" applyNumberFormat="1" applyFont="1" applyFill="1" applyBorder="1" applyAlignment="1">
      <alignment horizontal="right" vertical="center" wrapText="1"/>
    </xf>
    <xf numFmtId="202" fontId="25" fillId="0" borderId="1" xfId="999" applyNumberFormat="1" applyFont="1" applyFill="1" applyBorder="1" applyAlignment="1">
      <alignment horizontal="right" vertical="center" wrapText="1"/>
    </xf>
    <xf numFmtId="0" fontId="22" fillId="0" borderId="5" xfId="999" applyFont="1" applyFill="1" applyBorder="1" applyAlignment="1">
      <alignment horizontal="left" vertical="center"/>
    </xf>
    <xf numFmtId="0" fontId="22" fillId="0" borderId="1" xfId="999" applyFont="1" applyFill="1" applyBorder="1" applyAlignment="1">
      <alignment horizontal="left" vertical="center"/>
    </xf>
    <xf numFmtId="184" fontId="22" fillId="0" borderId="1" xfId="25" applyNumberFormat="1" applyFont="1" applyFill="1" applyBorder="1" applyAlignment="1">
      <alignment horizontal="right" vertical="center" wrapText="1"/>
    </xf>
    <xf numFmtId="202" fontId="22" fillId="0" borderId="1" xfId="999" applyNumberFormat="1" applyFont="1" applyFill="1" applyBorder="1" applyAlignment="1">
      <alignment horizontal="right" vertical="center" wrapText="1"/>
    </xf>
    <xf numFmtId="203" fontId="22" fillId="0" borderId="1" xfId="25" applyNumberFormat="1" applyFont="1" applyFill="1" applyBorder="1" applyAlignment="1" applyProtection="1">
      <alignment horizontal="right" vertical="center" wrapText="1"/>
      <protection locked="0"/>
    </xf>
    <xf numFmtId="0" fontId="22" fillId="0" borderId="5" xfId="999" applyFont="1" applyBorder="1" applyAlignment="1">
      <alignment horizontal="left" vertical="center"/>
    </xf>
    <xf numFmtId="0" fontId="22" fillId="0" borderId="5" xfId="999" applyFont="1" applyFill="1" applyBorder="1" applyAlignment="1" applyProtection="1">
      <alignment horizontal="left" vertical="center"/>
    </xf>
    <xf numFmtId="0" fontId="22" fillId="0" borderId="1" xfId="999" applyFont="1" applyFill="1" applyBorder="1" applyAlignment="1" applyProtection="1">
      <alignment horizontal="left" vertical="center" wrapText="1"/>
    </xf>
    <xf numFmtId="0" fontId="22" fillId="0" borderId="5" xfId="999" applyFont="1" applyFill="1" applyBorder="1">
      <alignment vertical="center"/>
    </xf>
    <xf numFmtId="0" fontId="25" fillId="0" borderId="1" xfId="999" applyFont="1" applyFill="1" applyBorder="1" applyAlignment="1">
      <alignment horizontal="distributed" vertical="center" indent="1"/>
    </xf>
    <xf numFmtId="0" fontId="1" fillId="0" borderId="0" xfId="0" applyFont="1" applyFill="1" applyBorder="1" applyAlignment="1"/>
    <xf numFmtId="0" fontId="41"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8" xfId="0" applyFont="1" applyFill="1" applyBorder="1" applyAlignment="1">
      <alignment horizontal="center" vertical="center"/>
    </xf>
    <xf numFmtId="0" fontId="11" fillId="0" borderId="0" xfId="0" applyFont="1" applyAlignment="1">
      <alignment horizontal="right"/>
    </xf>
    <xf numFmtId="0" fontId="25" fillId="0" borderId="9" xfId="1075" applyFont="1" applyBorder="1" applyAlignment="1">
      <alignment horizontal="center" vertical="center"/>
    </xf>
    <xf numFmtId="0" fontId="25" fillId="0" borderId="5" xfId="1075" applyFont="1" applyBorder="1" applyAlignment="1">
      <alignment horizontal="center" vertical="center"/>
    </xf>
    <xf numFmtId="0" fontId="25" fillId="0" borderId="10" xfId="1075" applyFont="1" applyBorder="1" applyAlignment="1">
      <alignment horizontal="center" vertical="center"/>
    </xf>
    <xf numFmtId="0" fontId="25" fillId="0" borderId="11" xfId="1075" applyFont="1" applyBorder="1" applyAlignment="1">
      <alignment horizontal="center" vertical="center"/>
    </xf>
    <xf numFmtId="49" fontId="25" fillId="0" borderId="1" xfId="921" applyNumberFormat="1" applyFont="1" applyFill="1" applyBorder="1" applyAlignment="1" applyProtection="1">
      <alignment horizontal="center" vertical="center"/>
    </xf>
    <xf numFmtId="0" fontId="46" fillId="0" borderId="1" xfId="0" applyFont="1" applyFill="1" applyBorder="1" applyAlignment="1"/>
    <xf numFmtId="204" fontId="46" fillId="0" borderId="1" xfId="0" applyNumberFormat="1" applyFont="1" applyFill="1" applyBorder="1" applyAlignment="1"/>
    <xf numFmtId="49" fontId="25" fillId="0" borderId="1" xfId="921" applyNumberFormat="1" applyFont="1" applyFill="1" applyBorder="1" applyAlignment="1" applyProtection="1">
      <alignment vertical="center"/>
    </xf>
    <xf numFmtId="49" fontId="22" fillId="0" borderId="1" xfId="921" applyNumberFormat="1" applyFont="1" applyFill="1" applyBorder="1" applyAlignment="1" applyProtection="1">
      <alignment vertical="center"/>
    </xf>
    <xf numFmtId="0" fontId="47" fillId="0" borderId="1" xfId="0" applyFont="1" applyFill="1" applyBorder="1" applyAlignment="1"/>
    <xf numFmtId="204" fontId="47" fillId="0" borderId="1" xfId="0" applyNumberFormat="1" applyFont="1" applyFill="1" applyBorder="1" applyAlignment="1"/>
    <xf numFmtId="0" fontId="5" fillId="0" borderId="0" xfId="0" applyFont="1" applyFill="1" applyBorder="1" applyAlignment="1">
      <alignment horizontal="left" vertical="top" wrapText="1"/>
    </xf>
    <xf numFmtId="0" fontId="48" fillId="0" borderId="0" xfId="1010" applyFont="1" applyAlignment="1"/>
    <xf numFmtId="0" fontId="11" fillId="0" borderId="0" xfId="0" applyFont="1" applyAlignment="1">
      <alignment horizontal="right" vertical="center"/>
    </xf>
    <xf numFmtId="0" fontId="25" fillId="0" borderId="1" xfId="1075" applyFont="1" applyBorder="1" applyAlignment="1">
      <alignment horizontal="center" vertical="center" wrapText="1"/>
    </xf>
    <xf numFmtId="0" fontId="25" fillId="0" borderId="1" xfId="0" applyFont="1" applyBorder="1" applyAlignment="1">
      <alignment horizontal="left" vertical="center"/>
    </xf>
    <xf numFmtId="203" fontId="25" fillId="0" borderId="1" xfId="25" applyNumberFormat="1" applyFont="1" applyBorder="1" applyAlignment="1">
      <alignment horizontal="right" vertical="center" wrapText="1"/>
    </xf>
    <xf numFmtId="0" fontId="49" fillId="0" borderId="0" xfId="905" applyFont="1" applyAlignment="1">
      <alignment horizontal="center" vertical="center"/>
    </xf>
    <xf numFmtId="0" fontId="0" fillId="0" borderId="0" xfId="905" applyFont="1" applyAlignment="1">
      <alignment horizontal="right"/>
    </xf>
    <xf numFmtId="202" fontId="25" fillId="0" borderId="12" xfId="999" applyNumberFormat="1" applyFont="1" applyBorder="1" applyAlignment="1">
      <alignment horizontal="center" vertical="center" wrapText="1"/>
    </xf>
    <xf numFmtId="203" fontId="26" fillId="3" borderId="0" xfId="649" applyNumberFormat="1" applyFont="1" applyFill="1" applyAlignment="1">
      <alignment horizontal="center" vertical="center" wrapText="1"/>
    </xf>
    <xf numFmtId="0" fontId="10" fillId="0" borderId="1" xfId="0" applyFont="1" applyFill="1" applyBorder="1" applyAlignment="1">
      <alignment horizontal="left" vertical="center" wrapText="1"/>
    </xf>
    <xf numFmtId="203" fontId="10" fillId="0" borderId="10" xfId="0" applyNumberFormat="1" applyFont="1" applyFill="1" applyBorder="1" applyAlignment="1">
      <alignment vertical="center" wrapText="1"/>
    </xf>
    <xf numFmtId="203" fontId="10" fillId="0" borderId="1" xfId="0" applyNumberFormat="1" applyFont="1" applyFill="1" applyBorder="1" applyAlignment="1">
      <alignment vertical="center" wrapText="1"/>
    </xf>
    <xf numFmtId="203" fontId="11" fillId="0" borderId="10" xfId="0" applyNumberFormat="1" applyFont="1" applyFill="1" applyBorder="1" applyAlignment="1">
      <alignment vertical="center" wrapText="1"/>
    </xf>
    <xf numFmtId="203" fontId="11" fillId="0" borderId="1" xfId="0" applyNumberFormat="1" applyFont="1" applyFill="1" applyBorder="1" applyAlignment="1">
      <alignment vertical="center" wrapText="1"/>
    </xf>
    <xf numFmtId="185" fontId="50" fillId="0" borderId="1" xfId="0" applyNumberFormat="1" applyFont="1" applyFill="1" applyBorder="1" applyAlignment="1">
      <alignment horizontal="center" vertical="center" wrapText="1"/>
    </xf>
    <xf numFmtId="0" fontId="9" fillId="0" borderId="0" xfId="905" applyFont="1" applyFill="1" applyBorder="1" applyAlignment="1">
      <alignment horizontal="center" vertical="center"/>
    </xf>
    <xf numFmtId="0" fontId="11" fillId="0" borderId="0" xfId="905" applyFont="1" applyBorder="1" applyAlignment="1">
      <alignment horizontal="left" vertical="center"/>
    </xf>
    <xf numFmtId="0" fontId="11" fillId="0" borderId="0" xfId="905" applyFont="1" applyBorder="1" applyAlignment="1">
      <alignment horizontal="right" vertical="center"/>
    </xf>
    <xf numFmtId="0" fontId="25" fillId="0" borderId="1" xfId="0" applyFont="1" applyBorder="1" applyAlignment="1">
      <alignment horizontal="center" vertical="center" wrapText="1"/>
    </xf>
    <xf numFmtId="0" fontId="50" fillId="0" borderId="1" xfId="0" applyFont="1" applyFill="1" applyBorder="1" applyAlignment="1">
      <alignment horizontal="left" vertical="center"/>
    </xf>
    <xf numFmtId="203" fontId="50" fillId="0" borderId="1" xfId="25" applyNumberFormat="1" applyFont="1" applyFill="1" applyBorder="1" applyAlignment="1">
      <alignment horizontal="right" vertical="center" wrapText="1"/>
    </xf>
    <xf numFmtId="0" fontId="38" fillId="0" borderId="1" xfId="0" applyFont="1" applyFill="1" applyBorder="1" applyAlignment="1">
      <alignment horizontal="left" vertical="center" indent="1"/>
    </xf>
    <xf numFmtId="203" fontId="38" fillId="0" borderId="1" xfId="25" applyNumberFormat="1" applyFont="1" applyFill="1" applyBorder="1" applyAlignment="1">
      <alignment horizontal="right" vertical="center" wrapText="1"/>
    </xf>
    <xf numFmtId="0" fontId="50" fillId="0" borderId="1" xfId="0" applyFont="1" applyFill="1" applyBorder="1" applyAlignment="1">
      <alignment vertical="center"/>
    </xf>
    <xf numFmtId="0" fontId="38" fillId="0" borderId="9" xfId="0" applyFont="1" applyFill="1" applyBorder="1" applyAlignment="1">
      <alignment horizontal="left" vertical="center" indent="1"/>
    </xf>
    <xf numFmtId="0" fontId="50" fillId="0" borderId="1" xfId="0" applyFont="1" applyFill="1" applyBorder="1" applyAlignment="1">
      <alignment horizontal="center" vertical="center"/>
    </xf>
    <xf numFmtId="0" fontId="0" fillId="0" borderId="0" xfId="0" applyAlignment="1" applyProtection="1"/>
    <xf numFmtId="0" fontId="51" fillId="0" borderId="0" xfId="999" applyFont="1">
      <alignment vertical="center"/>
    </xf>
    <xf numFmtId="0" fontId="26" fillId="0" borderId="0" xfId="999" applyFont="1">
      <alignment vertical="center"/>
    </xf>
    <xf numFmtId="0" fontId="2" fillId="0" borderId="0" xfId="999" applyFont="1" applyFill="1" applyAlignment="1" applyProtection="1">
      <alignment horizontal="center" vertical="center"/>
    </xf>
    <xf numFmtId="0" fontId="31" fillId="3" borderId="0" xfId="999" applyFont="1" applyFill="1">
      <alignment vertical="center"/>
    </xf>
    <xf numFmtId="0" fontId="11" fillId="0" borderId="0" xfId="999" applyFont="1">
      <alignment vertical="center"/>
    </xf>
    <xf numFmtId="0" fontId="43" fillId="3" borderId="0" xfId="999" applyFont="1" applyFill="1">
      <alignment vertical="center"/>
    </xf>
    <xf numFmtId="202" fontId="22" fillId="3" borderId="0" xfId="999" applyNumberFormat="1" applyFont="1" applyFill="1" applyBorder="1" applyAlignment="1">
      <alignment horizontal="right" vertical="center"/>
    </xf>
    <xf numFmtId="202" fontId="25" fillId="3" borderId="1" xfId="999" applyNumberFormat="1" applyFont="1" applyFill="1" applyBorder="1" applyAlignment="1">
      <alignment horizontal="center" vertical="center" wrapText="1"/>
    </xf>
    <xf numFmtId="0" fontId="25" fillId="3" borderId="1" xfId="999" applyFont="1" applyFill="1" applyBorder="1" applyAlignment="1">
      <alignment horizontal="distributed" vertical="center" wrapText="1" indent="3"/>
    </xf>
    <xf numFmtId="0" fontId="25" fillId="0" borderId="1" xfId="0" applyNumberFormat="1" applyFont="1" applyFill="1" applyBorder="1" applyAlignment="1" applyProtection="1">
      <alignment horizontal="left" vertical="center"/>
    </xf>
    <xf numFmtId="0" fontId="25" fillId="0" borderId="1" xfId="999" applyFont="1" applyFill="1" applyBorder="1" applyAlignment="1">
      <alignment vertical="center"/>
    </xf>
    <xf numFmtId="0" fontId="26" fillId="0" borderId="0" xfId="999" applyFont="1" applyFill="1" applyAlignment="1">
      <alignment vertical="center"/>
    </xf>
    <xf numFmtId="0" fontId="22" fillId="0" borderId="1" xfId="0" applyNumberFormat="1" applyFont="1" applyFill="1" applyBorder="1" applyAlignment="1" applyProtection="1">
      <alignment horizontal="left" vertical="center"/>
    </xf>
    <xf numFmtId="49" fontId="22" fillId="0" borderId="1" xfId="0" applyNumberFormat="1" applyFont="1" applyFill="1" applyBorder="1" applyAlignment="1" applyProtection="1">
      <alignment horizontal="left" vertical="center" wrapText="1" indent="3"/>
    </xf>
    <xf numFmtId="0" fontId="22" fillId="0" borderId="1" xfId="999" applyFont="1" applyFill="1" applyBorder="1" applyAlignment="1">
      <alignment vertical="center"/>
    </xf>
    <xf numFmtId="204" fontId="22" fillId="0" borderId="1" xfId="34" applyNumberFormat="1" applyFont="1" applyFill="1" applyBorder="1" applyAlignment="1" applyProtection="1">
      <alignment horizontal="right" vertical="center" wrapText="1" shrinkToFit="1"/>
    </xf>
    <xf numFmtId="0" fontId="22" fillId="0" borderId="1" xfId="0" applyNumberFormat="1" applyFont="1" applyFill="1" applyBorder="1" applyAlignment="1" applyProtection="1">
      <alignment horizontal="left" vertical="center"/>
      <protection locked="0"/>
    </xf>
    <xf numFmtId="0" fontId="22" fillId="0" borderId="1" xfId="0" applyFont="1" applyFill="1" applyBorder="1" applyAlignment="1" applyProtection="1">
      <alignment horizontal="left" vertical="center"/>
      <protection locked="0"/>
    </xf>
    <xf numFmtId="0" fontId="22" fillId="0" borderId="1" xfId="0" applyFont="1" applyFill="1" applyBorder="1" applyAlignment="1" applyProtection="1">
      <alignment horizontal="left" vertical="center"/>
    </xf>
    <xf numFmtId="49" fontId="22" fillId="5" borderId="1" xfId="0" applyNumberFormat="1" applyFont="1" applyFill="1" applyBorder="1" applyAlignment="1" applyProtection="1">
      <alignment horizontal="left" vertical="center" wrapText="1" indent="3"/>
    </xf>
    <xf numFmtId="49" fontId="25" fillId="4" borderId="1" xfId="0" applyNumberFormat="1" applyFont="1" applyFill="1" applyBorder="1" applyAlignment="1" applyProtection="1">
      <alignment horizontal="left" vertical="center" wrapText="1" indent="3"/>
    </xf>
    <xf numFmtId="0" fontId="25" fillId="0" borderId="1" xfId="0" applyFont="1" applyFill="1" applyBorder="1" applyAlignment="1">
      <alignment horizontal="left" vertical="center"/>
    </xf>
    <xf numFmtId="49" fontId="25" fillId="0" borderId="1" xfId="0" applyNumberFormat="1" applyFont="1" applyFill="1" applyBorder="1" applyAlignment="1">
      <alignment horizontal="left" vertical="center" wrapText="1"/>
    </xf>
    <xf numFmtId="0" fontId="25" fillId="0" borderId="1" xfId="0" applyNumberFormat="1" applyFont="1" applyFill="1" applyBorder="1" applyAlignment="1" applyProtection="1">
      <alignment horizontal="left" vertical="center" wrapText="1"/>
    </xf>
    <xf numFmtId="0" fontId="22" fillId="0" borderId="1"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49" fontId="22" fillId="0" borderId="1" xfId="0" applyNumberFormat="1" applyFont="1" applyFill="1" applyBorder="1" applyAlignment="1" applyProtection="1">
      <alignment horizontal="left" vertical="center" wrapText="1"/>
    </xf>
    <xf numFmtId="49" fontId="22" fillId="0" borderId="1" xfId="0" applyNumberFormat="1" applyFont="1" applyFill="1" applyBorder="1" applyAlignment="1" applyProtection="1">
      <alignment horizontal="left" vertical="center" indent="3"/>
    </xf>
    <xf numFmtId="49" fontId="22" fillId="0" borderId="1" xfId="0" applyNumberFormat="1"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xf>
    <xf numFmtId="0" fontId="22" fillId="0" borderId="1" xfId="0" applyNumberFormat="1" applyFont="1" applyFill="1" applyBorder="1" applyAlignment="1" applyProtection="1">
      <alignment horizontal="left" vertical="center" wrapText="1"/>
      <protection locked="0"/>
    </xf>
    <xf numFmtId="49" fontId="22" fillId="6" borderId="1" xfId="0" applyNumberFormat="1" applyFont="1" applyFill="1" applyBorder="1" applyAlignment="1" applyProtection="1">
      <alignment horizontal="left" vertical="center" wrapText="1" indent="3"/>
    </xf>
    <xf numFmtId="49" fontId="25" fillId="6" borderId="1" xfId="0" applyNumberFormat="1" applyFont="1" applyFill="1" applyBorder="1" applyAlignment="1" applyProtection="1">
      <alignment horizontal="left" vertical="center" wrapText="1" indent="2"/>
    </xf>
    <xf numFmtId="49" fontId="25" fillId="5" borderId="1" xfId="0" applyNumberFormat="1" applyFont="1" applyFill="1" applyBorder="1" applyAlignment="1" applyProtection="1">
      <alignment horizontal="left" vertical="center" wrapText="1" indent="2"/>
    </xf>
    <xf numFmtId="49" fontId="22" fillId="0" borderId="1" xfId="0" applyNumberFormat="1" applyFont="1" applyFill="1" applyBorder="1" applyAlignment="1" applyProtection="1">
      <alignment horizontal="left" vertical="center" indent="3"/>
      <protection locked="0"/>
    </xf>
    <xf numFmtId="49" fontId="25" fillId="0" borderId="1" xfId="0" applyNumberFormat="1" applyFont="1" applyFill="1" applyBorder="1" applyAlignment="1" applyProtection="1">
      <alignment horizontal="left" vertical="center" wrapText="1" indent="2"/>
      <protection locked="0"/>
    </xf>
    <xf numFmtId="49" fontId="22" fillId="0" borderId="1" xfId="0" applyNumberFormat="1" applyFont="1" applyFill="1" applyBorder="1" applyAlignment="1" applyProtection="1">
      <alignment horizontal="left" vertical="center" wrapText="1" indent="3"/>
      <protection locked="0"/>
    </xf>
    <xf numFmtId="49" fontId="25" fillId="0" borderId="1" xfId="0" applyNumberFormat="1" applyFont="1" applyFill="1" applyBorder="1" applyAlignment="1">
      <alignment vertical="center" wrapText="1"/>
    </xf>
    <xf numFmtId="49" fontId="25" fillId="0" borderId="1" xfId="131" applyNumberFormat="1" applyFont="1" applyFill="1" applyBorder="1" applyAlignment="1" applyProtection="1">
      <alignment horizontal="left" vertical="center"/>
    </xf>
    <xf numFmtId="0" fontId="25" fillId="0" borderId="1" xfId="999" applyNumberFormat="1" applyFont="1" applyFill="1" applyBorder="1" applyAlignment="1">
      <alignment horizontal="left" vertical="center"/>
    </xf>
    <xf numFmtId="203" fontId="25" fillId="0" borderId="1" xfId="25" applyNumberFormat="1" applyFont="1" applyFill="1" applyBorder="1" applyAlignment="1" applyProtection="1">
      <alignment horizontal="right" vertical="center" wrapText="1"/>
      <protection locked="0"/>
    </xf>
    <xf numFmtId="0" fontId="22" fillId="0" borderId="1" xfId="999" applyFont="1" applyFill="1" applyBorder="1" applyAlignment="1">
      <alignment horizontal="left" vertical="center" wrapText="1" indent="1"/>
    </xf>
    <xf numFmtId="0" fontId="22" fillId="0" borderId="5" xfId="999" applyNumberFormat="1" applyFont="1" applyFill="1" applyBorder="1" applyAlignment="1">
      <alignment horizontal="left" vertical="center"/>
    </xf>
    <xf numFmtId="0" fontId="22" fillId="0" borderId="5" xfId="555" applyFont="1" applyFill="1" applyBorder="1" applyAlignment="1">
      <alignment horizontal="left" vertical="center"/>
    </xf>
    <xf numFmtId="0" fontId="11" fillId="0" borderId="1" xfId="0" applyFont="1" applyFill="1" applyBorder="1" applyAlignment="1" applyProtection="1">
      <alignment horizontal="left" vertical="center"/>
    </xf>
    <xf numFmtId="0" fontId="25" fillId="0" borderId="1" xfId="999" applyFont="1" applyFill="1" applyBorder="1" applyAlignment="1">
      <alignment horizontal="left" vertical="center"/>
    </xf>
    <xf numFmtId="0" fontId="25" fillId="0" borderId="1" xfId="999" applyNumberFormat="1" applyFont="1" applyFill="1" applyBorder="1" applyAlignment="1">
      <alignment horizontal="left" vertical="center" wrapText="1"/>
    </xf>
    <xf numFmtId="0" fontId="25" fillId="0" borderId="5" xfId="999" applyFont="1" applyFill="1" applyBorder="1" applyAlignment="1">
      <alignment horizontal="distributed" vertical="center"/>
    </xf>
    <xf numFmtId="0" fontId="25" fillId="0" borderId="0" xfId="999" applyFont="1" applyFill="1" applyAlignment="1">
      <alignment horizontal="center" vertical="center" wrapText="1"/>
    </xf>
    <xf numFmtId="0" fontId="26" fillId="3" borderId="0" xfId="555" applyFill="1">
      <alignment vertical="center"/>
    </xf>
    <xf numFmtId="0" fontId="26" fillId="0" borderId="0" xfId="555" applyFill="1">
      <alignment vertical="center"/>
    </xf>
    <xf numFmtId="0" fontId="0" fillId="0" borderId="0" xfId="0" applyFill="1" applyAlignment="1" applyProtection="1"/>
    <xf numFmtId="0" fontId="22" fillId="0" borderId="0" xfId="999" applyFont="1" applyFill="1" applyAlignment="1">
      <alignment horizontal="left" vertical="center"/>
    </xf>
    <xf numFmtId="202" fontId="22" fillId="0" borderId="0" xfId="999" applyNumberFormat="1" applyFont="1" applyFill="1" applyBorder="1" applyAlignment="1">
      <alignment horizontal="right" vertical="center"/>
    </xf>
    <xf numFmtId="202" fontId="25" fillId="0" borderId="5" xfId="999" applyNumberFormat="1" applyFont="1" applyFill="1" applyBorder="1" applyAlignment="1">
      <alignment vertical="center" wrapText="1"/>
    </xf>
    <xf numFmtId="0" fontId="25" fillId="0" borderId="5" xfId="999" applyNumberFormat="1" applyFont="1" applyFill="1" applyBorder="1" applyAlignment="1">
      <alignment horizontal="left" vertical="center"/>
    </xf>
    <xf numFmtId="0" fontId="25" fillId="0" borderId="1" xfId="999" applyNumberFormat="1" applyFont="1" applyFill="1" applyBorder="1" applyAlignment="1">
      <alignment vertical="center" wrapText="1"/>
    </xf>
    <xf numFmtId="204" fontId="22" fillId="3" borderId="1" xfId="34" applyNumberFormat="1" applyFont="1" applyFill="1" applyBorder="1" applyAlignment="1" applyProtection="1">
      <alignment horizontal="right" vertical="center" wrapText="1"/>
      <protection locked="0"/>
    </xf>
    <xf numFmtId="0" fontId="22" fillId="0" borderId="1" xfId="999" applyFont="1" applyFill="1" applyBorder="1" applyAlignment="1">
      <alignment horizontal="left" vertical="center" wrapText="1"/>
    </xf>
    <xf numFmtId="0" fontId="22" fillId="3" borderId="5" xfId="999" applyFont="1" applyFill="1" applyBorder="1" applyAlignment="1">
      <alignment horizontal="left" vertical="center"/>
    </xf>
    <xf numFmtId="0" fontId="22" fillId="3" borderId="1" xfId="999" applyFont="1" applyFill="1" applyBorder="1" applyAlignment="1">
      <alignment horizontal="left" vertical="center" wrapText="1"/>
    </xf>
    <xf numFmtId="203" fontId="22" fillId="3" borderId="1" xfId="25" applyNumberFormat="1" applyFont="1" applyFill="1" applyBorder="1" applyAlignment="1" applyProtection="1">
      <alignment horizontal="right" vertical="center" wrapText="1"/>
      <protection locked="0"/>
    </xf>
    <xf numFmtId="0" fontId="22" fillId="0" borderId="5" xfId="999" applyFont="1" applyFill="1" applyBorder="1" applyAlignment="1">
      <alignment horizontal="left" vertical="top" wrapText="1"/>
    </xf>
    <xf numFmtId="0" fontId="22" fillId="0" borderId="1" xfId="999" applyNumberFormat="1" applyFont="1" applyFill="1" applyBorder="1" applyAlignment="1">
      <alignment vertical="center" wrapText="1"/>
    </xf>
    <xf numFmtId="0" fontId="25" fillId="0" borderId="5" xfId="999" applyNumberFormat="1" applyFont="1" applyFill="1" applyBorder="1" applyAlignment="1" applyProtection="1">
      <alignment horizontal="left" vertical="center"/>
    </xf>
    <xf numFmtId="0" fontId="25" fillId="0" borderId="1" xfId="999" applyNumberFormat="1" applyFont="1" applyFill="1" applyBorder="1" applyAlignment="1" applyProtection="1">
      <alignment vertical="center" wrapText="1"/>
    </xf>
    <xf numFmtId="0" fontId="22" fillId="3" borderId="5" xfId="555" applyFont="1" applyFill="1" applyBorder="1" applyAlignment="1" applyProtection="1">
      <alignment horizontal="left" vertical="center"/>
    </xf>
    <xf numFmtId="0" fontId="22" fillId="3" borderId="1" xfId="555" applyFont="1" applyFill="1" applyBorder="1" applyAlignment="1" applyProtection="1">
      <alignment horizontal="left" vertical="center" wrapText="1"/>
    </xf>
    <xf numFmtId="0" fontId="22" fillId="0" borderId="1" xfId="555" applyFont="1" applyFill="1" applyBorder="1" applyAlignment="1" applyProtection="1">
      <alignment horizontal="left" vertical="center" wrapText="1"/>
    </xf>
    <xf numFmtId="0" fontId="52" fillId="0" borderId="5" xfId="999" applyFont="1" applyFill="1" applyBorder="1" applyAlignment="1">
      <alignment horizontal="distributed" vertical="center"/>
    </xf>
    <xf numFmtId="0" fontId="25" fillId="0" borderId="1" xfId="999" applyFont="1" applyFill="1" applyBorder="1" applyAlignment="1">
      <alignment horizontal="distributed" vertical="center" wrapText="1" indent="2"/>
    </xf>
    <xf numFmtId="203" fontId="26" fillId="0" borderId="0" xfId="999" applyNumberFormat="1" applyFill="1">
      <alignment vertical="center"/>
    </xf>
    <xf numFmtId="0" fontId="22" fillId="3" borderId="5" xfId="999" applyFont="1" applyFill="1" applyBorder="1" applyAlignment="1" quotePrefix="1">
      <alignment horizontal="left" vertical="center"/>
    </xf>
  </cellXfs>
  <cellStyles count="1335">
    <cellStyle name="常规" xfId="0" builtinId="0"/>
    <cellStyle name="货币[0]" xfId="1" builtinId="7"/>
    <cellStyle name="货币" xfId="2" builtinId="4"/>
    <cellStyle name="常规 2 2 4" xfId="3"/>
    <cellStyle name="部门 4" xfId="4"/>
    <cellStyle name="_ET_STYLE_NoName_00__Book1_1 2 2 2" xfId="5"/>
    <cellStyle name="输入" xfId="6" builtinId="20"/>
    <cellStyle name="强调文字颜色 2 3 2" xfId="7"/>
    <cellStyle name="汇总 6" xfId="8"/>
    <cellStyle name="Accent5 9" xfId="9"/>
    <cellStyle name="链接单元格 5" xfId="10"/>
    <cellStyle name="常规 440" xfId="11"/>
    <cellStyle name="常规 435" xfId="12"/>
    <cellStyle name="20% - 强调文字颜色 3" xfId="13" builtinId="38"/>
    <cellStyle name="百分比 2 8 2" xfId="14"/>
    <cellStyle name="Accent1 5" xfId="15"/>
    <cellStyle name="好 3 2 2" xfId="16"/>
    <cellStyle name="args.style" xfId="17"/>
    <cellStyle name="千位分隔[0]" xfId="18" builtinId="6"/>
    <cellStyle name="常规 3 4 3" xfId="19"/>
    <cellStyle name="Accent2 - 40%" xfId="20"/>
    <cellStyle name="常规 26 2" xfId="21"/>
    <cellStyle name="40% - 强调文字颜色 3" xfId="22" builtinId="39"/>
    <cellStyle name="差" xfId="23" builtinId="27"/>
    <cellStyle name="常规 7 3" xfId="24"/>
    <cellStyle name="千位分隔" xfId="25" builtinId="3"/>
    <cellStyle name="60% - 强调文字颜色 3" xfId="26" builtinId="40"/>
    <cellStyle name="Accent6 4" xfId="27"/>
    <cellStyle name="60% - 强调文字颜色 6 3 2" xfId="28"/>
    <cellStyle name="日期" xfId="29"/>
    <cellStyle name="Accent2 - 60%" xfId="30"/>
    <cellStyle name="超链接" xfId="31" builtinId="8"/>
    <cellStyle name="Input [yellow] 4" xfId="32"/>
    <cellStyle name="好_0605石屏县 2 2" xfId="33"/>
    <cellStyle name="百分比" xfId="34" builtinId="5"/>
    <cellStyle name="好_2007年地州资金往来对账表 3" xfId="35"/>
    <cellStyle name="60% - 强调文字颜色 4 2 2 2" xfId="36"/>
    <cellStyle name="已访问的超链接" xfId="37" builtinId="9"/>
    <cellStyle name="Accent4 5" xfId="38"/>
    <cellStyle name="差_Book1 2" xfId="39"/>
    <cellStyle name="_ET_STYLE_NoName_00__Sheet3" xfId="40"/>
    <cellStyle name="60% - 强调文字颜色 2 3" xfId="41"/>
    <cellStyle name="注释" xfId="42" builtinId="10"/>
    <cellStyle name="常规 6" xfId="43"/>
    <cellStyle name="60% - 强调文字颜色 2" xfId="44" builtinId="36"/>
    <cellStyle name="Accent5 - 60% 2 2" xfId="45"/>
    <cellStyle name="Accent6 3" xfId="46"/>
    <cellStyle name="标题 4" xfId="47" builtinId="19"/>
    <cellStyle name="解释性文本 2 2" xfId="48"/>
    <cellStyle name="百分比 7" xfId="49"/>
    <cellStyle name="Accent3 4 2" xfId="50"/>
    <cellStyle name="常规 4 2 2 3" xfId="51"/>
    <cellStyle name="常规 6 5" xfId="52"/>
    <cellStyle name="警告文本" xfId="53" builtinId="11"/>
    <cellStyle name="常规 5 2" xfId="54"/>
    <cellStyle name="60% - 强调文字颜色 2 2 2" xfId="55"/>
    <cellStyle name="标题" xfId="56" builtinId="15"/>
    <cellStyle name="Accent1 - 60% 2 2" xfId="57"/>
    <cellStyle name="标题 1 5 2" xfId="58"/>
    <cellStyle name="解释性文本" xfId="59" builtinId="53"/>
    <cellStyle name="标题 1" xfId="60" builtinId="16"/>
    <cellStyle name="百分比 4" xfId="61"/>
    <cellStyle name="常规 5 2 2" xfId="62"/>
    <cellStyle name="60% - 强调文字颜色 2 2 2 2" xfId="63"/>
    <cellStyle name="0,0_x000d__x000a_NA_x000d__x000a_" xfId="64"/>
    <cellStyle name="差 7" xfId="65"/>
    <cellStyle name="标题 2" xfId="66" builtinId="17"/>
    <cellStyle name="百分比 5" xfId="67"/>
    <cellStyle name="Accent4 2 2" xfId="68"/>
    <cellStyle name="60% - 强调文字颜色 1" xfId="69" builtinId="32"/>
    <cellStyle name="Accent6 2" xfId="70"/>
    <cellStyle name="标题 3" xfId="71" builtinId="18"/>
    <cellStyle name="百分比 6" xfId="72"/>
    <cellStyle name="60% - 强调文字颜色 4" xfId="73" builtinId="44"/>
    <cellStyle name="Accent6 5" xfId="74"/>
    <cellStyle name="输出" xfId="75" builtinId="21"/>
    <cellStyle name="计算" xfId="76" builtinId="22"/>
    <cellStyle name="40% - 强调文字颜色 4 2" xfId="77"/>
    <cellStyle name="检查单元格" xfId="78" builtinId="23"/>
    <cellStyle name="20% - 强调文字颜色 6" xfId="79" builtinId="50"/>
    <cellStyle name="常规 8 3" xfId="80"/>
    <cellStyle name="常规 443" xfId="81"/>
    <cellStyle name="常规 2 2 2 5" xfId="82"/>
    <cellStyle name="强调文字颜色 2" xfId="83" builtinId="33"/>
    <cellStyle name="标题 4 5 3" xfId="84"/>
    <cellStyle name="PSHeading 4" xfId="85"/>
    <cellStyle name="链接单元格" xfId="86" builtinId="24"/>
    <cellStyle name="60% - 强调文字颜色 4 2 3" xfId="87"/>
    <cellStyle name="差_0605石屏" xfId="88"/>
    <cellStyle name="汇总" xfId="89" builtinId="25"/>
    <cellStyle name="好" xfId="90" builtinId="26"/>
    <cellStyle name="适中 8" xfId="91"/>
    <cellStyle name="20% - 强调文字颜色 3 3" xfId="92"/>
    <cellStyle name="输出 3 3" xfId="93"/>
    <cellStyle name="适中" xfId="94" builtinId="28"/>
    <cellStyle name="20% - 强调文字颜色 5" xfId="95" builtinId="46"/>
    <cellStyle name="链接单元格 7" xfId="96"/>
    <cellStyle name="常规 8 2" xfId="97"/>
    <cellStyle name="常规 442" xfId="98"/>
    <cellStyle name="常规 2 2 2 4" xfId="99"/>
    <cellStyle name="强调文字颜色 1" xfId="100" builtinId="29"/>
    <cellStyle name="千位分隔 6 2" xfId="101"/>
    <cellStyle name="标题 4 5 2" xfId="102"/>
    <cellStyle name="编号 3 2" xfId="103"/>
    <cellStyle name="20% - 强调文字颜色 1" xfId="104" builtinId="30"/>
    <cellStyle name="链接单元格 3" xfId="105"/>
    <cellStyle name="常规 433" xfId="106"/>
    <cellStyle name="常规 428" xfId="107"/>
    <cellStyle name="汇总 3 3" xfId="108"/>
    <cellStyle name="Accent6 - 20% 2 2" xfId="109"/>
    <cellStyle name="40% - 强调文字颜色 1" xfId="110" builtinId="31"/>
    <cellStyle name="标题 5 4" xfId="111"/>
    <cellStyle name="20% - 强调文字颜色 2" xfId="112" builtinId="34"/>
    <cellStyle name="链接单元格 4" xfId="113"/>
    <cellStyle name="常规 434" xfId="114"/>
    <cellStyle name="常规 429" xfId="115"/>
    <cellStyle name="40% - 强调文字颜色 2" xfId="116" builtinId="35"/>
    <cellStyle name="检查单元格 3 4" xfId="117"/>
    <cellStyle name="Accent2 - 40% 2" xfId="118"/>
    <cellStyle name="差_11大理 2 2" xfId="119"/>
    <cellStyle name="强调文字颜色 3" xfId="120" builtinId="37"/>
    <cellStyle name="Accent2 - 40% 3" xfId="121"/>
    <cellStyle name="好_2008年地州对账表(国库资金）" xfId="122"/>
    <cellStyle name="PSChar" xfId="123"/>
    <cellStyle name="强调文字颜色 4" xfId="124" builtinId="41"/>
    <cellStyle name="20% - 强调文字颜色 4" xfId="125" builtinId="42"/>
    <cellStyle name="链接单元格 6" xfId="126"/>
    <cellStyle name="常规 441" xfId="127"/>
    <cellStyle name="常规 436" xfId="128"/>
    <cellStyle name="40% - 强调文字颜色 4" xfId="129" builtinId="43"/>
    <cellStyle name="强调文字颜色 5" xfId="130" builtinId="45"/>
    <cellStyle name="常规_exceltmp1 2" xfId="131"/>
    <cellStyle name="计算 4" xfId="132"/>
    <cellStyle name="60% - 强调文字颜色 5 2 2 2" xfId="133"/>
    <cellStyle name="常规 2 5 3 2" xfId="134"/>
    <cellStyle name="40% - 强调文字颜色 5" xfId="135" builtinId="47"/>
    <cellStyle name="标题 1 4 2" xfId="136"/>
    <cellStyle name="60% - 强调文字颜色 5" xfId="137" builtinId="48"/>
    <cellStyle name="Accent6 6" xfId="138"/>
    <cellStyle name="强调文字颜色 6" xfId="139" builtinId="49"/>
    <cellStyle name="40% - 强调文字颜色 6" xfId="140" builtinId="51"/>
    <cellStyle name="_弱电系统设备配置报价清单" xfId="141"/>
    <cellStyle name="标题 1 4 3" xfId="142"/>
    <cellStyle name="60% - 强调文字颜色 6" xfId="143" builtinId="52"/>
    <cellStyle name="Accent6 7" xfId="144"/>
    <cellStyle name="适中 5 2" xfId="145"/>
    <cellStyle name="常规 3 2 3 2" xfId="146"/>
    <cellStyle name="Accent2 - 20% 2" xfId="147"/>
    <cellStyle name="_Book1_2 2" xfId="148"/>
    <cellStyle name="_Book1_2 3" xfId="149"/>
    <cellStyle name="适中 5 3" xfId="150"/>
    <cellStyle name="Accent2 - 20% 3" xfId="151"/>
    <cellStyle name="常规 2 12 2" xfId="152"/>
    <cellStyle name="_ET_STYLE_NoName_00__Book1" xfId="153"/>
    <cellStyle name="_ET_STYLE_NoName_00_" xfId="154"/>
    <cellStyle name="_Book1_1" xfId="155"/>
    <cellStyle name="_20100326高清市院遂宁检察院1080P配置清单26日改" xfId="156"/>
    <cellStyle name="_Book1_2 2 2" xfId="157"/>
    <cellStyle name="百分比 2 2 4" xfId="158"/>
    <cellStyle name="Accent2 - 20% 2 2" xfId="159"/>
    <cellStyle name="百分比 2 10 2" xfId="160"/>
    <cellStyle name="_Book1_2 2 3" xfId="161"/>
    <cellStyle name="常规 2 5 4 2" xfId="162"/>
    <cellStyle name="百分比 2 2 5" xfId="163"/>
    <cellStyle name="_Book1_2 2 2 2" xfId="164"/>
    <cellStyle name="百分比 2 2 4 2" xfId="165"/>
    <cellStyle name="超级链接 2 2" xfId="166"/>
    <cellStyle name="_Book1_3 2" xfId="167"/>
    <cellStyle name="_Book1" xfId="168"/>
    <cellStyle name="常规 2 7 2" xfId="169"/>
    <cellStyle name="_Book1_2" xfId="170"/>
    <cellStyle name="适中 5" xfId="171"/>
    <cellStyle name="Accent2 - 20%" xfId="172"/>
    <cellStyle name="常规 3 2 3" xfId="173"/>
    <cellStyle name="差_2008年地州对账表(国库资金） 3" xfId="174"/>
    <cellStyle name="_Book1_2 3 2" xfId="175"/>
    <cellStyle name="百分比 2 3 4" xfId="176"/>
    <cellStyle name="常规 2 16" xfId="177"/>
    <cellStyle name="_Book1_2 4" xfId="178"/>
    <cellStyle name="_Book1_3" xfId="179"/>
    <cellStyle name="Accent1 4 2" xfId="180"/>
    <cellStyle name="超级链接 2" xfId="181"/>
    <cellStyle name="_ET_STYLE_NoName_00__Book1_1" xfId="182"/>
    <cellStyle name="常规 2 3 3 2" xfId="183"/>
    <cellStyle name="Accent5 - 60% 3" xfId="184"/>
    <cellStyle name="_ET_STYLE_NoName_00__Book1_1 2" xfId="185"/>
    <cellStyle name="常规 2 3 3 2 2" xfId="186"/>
    <cellStyle name="_ET_STYLE_NoName_00__Book1_1 2 2" xfId="187"/>
    <cellStyle name="百分比 2 7 2" xfId="188"/>
    <cellStyle name="Percent [2]" xfId="189"/>
    <cellStyle name="标题 2 2 2 2" xfId="190"/>
    <cellStyle name="_ET_STYLE_NoName_00__Book1_1 2 3" xfId="191"/>
    <cellStyle name="_ET_STYLE_NoName_00__Book1_1 3" xfId="192"/>
    <cellStyle name="_ET_STYLE_NoName_00__Book1_1 3 2" xfId="193"/>
    <cellStyle name="Accent1 4" xfId="194"/>
    <cellStyle name="超级链接" xfId="195"/>
    <cellStyle name="_ET_STYLE_NoName_00__Book1_1 4" xfId="196"/>
    <cellStyle name="_关闭破产企业已移交地方管理中小学校退休教师情况明细表(1)" xfId="197"/>
    <cellStyle name="Accent5 4" xfId="198"/>
    <cellStyle name="警告文本 4 2" xfId="199"/>
    <cellStyle name="0,0_x005f_x000d__x005f_x000a_NA_x005f_x000d__x005f_x000a_" xfId="200"/>
    <cellStyle name="20% - 强调文字颜色 1 2" xfId="201"/>
    <cellStyle name="链接单元格 3 2 2" xfId="202"/>
    <cellStyle name="常规 11 4" xfId="203"/>
    <cellStyle name="20% - 强调文字颜色 1 2 2" xfId="204"/>
    <cellStyle name="Accent1 - 20% 2" xfId="205"/>
    <cellStyle name="20% - 强调文字颜色 1 3" xfId="206"/>
    <cellStyle name="强调文字颜色 2 2 2 2" xfId="207"/>
    <cellStyle name="20% - 强调文字颜色 2 2" xfId="208"/>
    <cellStyle name="20% - 强调文字颜色 2 2 2" xfId="209"/>
    <cellStyle name="20% - 强调文字颜色 2 3" xfId="210"/>
    <cellStyle name="60% - 强调文字颜色 3 2 2 2" xfId="211"/>
    <cellStyle name="适中 7" xfId="212"/>
    <cellStyle name="20% - 强调文字颜色 3 2" xfId="213"/>
    <cellStyle name="常规 3 2 5" xfId="214"/>
    <cellStyle name="20% - 强调文字颜色 3 2 2" xfId="215"/>
    <cellStyle name="Mon閠aire_!!!GO" xfId="216"/>
    <cellStyle name="20% - 强调文字颜色 4 2" xfId="217"/>
    <cellStyle name="常规 3 3 5" xfId="218"/>
    <cellStyle name="20% - 强调文字颜色 4 2 2" xfId="219"/>
    <cellStyle name="常规 3 3 5 2" xfId="220"/>
    <cellStyle name="Accent6 - 60% 2 2" xfId="221"/>
    <cellStyle name="20% - 强调文字颜色 4 3" xfId="222"/>
    <cellStyle name="常规 3 3 6" xfId="223"/>
    <cellStyle name="20% - 强调文字颜色 5 2" xfId="224"/>
    <cellStyle name="20% - 强调文字颜色 5 2 2" xfId="225"/>
    <cellStyle name="20% - 强调文字颜色 5 3" xfId="226"/>
    <cellStyle name="20% - 强调文字颜色 6 2" xfId="227"/>
    <cellStyle name="Accent6 - 20% 3" xfId="228"/>
    <cellStyle name="20% - 强调文字颜色 6 2 2" xfId="229"/>
    <cellStyle name="解释性文本 3 2 2" xfId="230"/>
    <cellStyle name="20% - 强调文字颜色 6 3" xfId="231"/>
    <cellStyle name="40% - 强调文字颜色 1 2" xfId="232"/>
    <cellStyle name="常规 4 3 5" xfId="233"/>
    <cellStyle name="40% - 强调文字颜色 1 2 2" xfId="234"/>
    <cellStyle name="40% - 强调文字颜色 1 3" xfId="235"/>
    <cellStyle name="常规 9 2" xfId="236"/>
    <cellStyle name="Accent1" xfId="237"/>
    <cellStyle name="40% - 强调文字颜色 2 2" xfId="238"/>
    <cellStyle name="常规 2 3 2 4" xfId="239"/>
    <cellStyle name="40% - 强调文字颜色 2 2 2" xfId="240"/>
    <cellStyle name="常规 2 3 2 4 2" xfId="241"/>
    <cellStyle name="40% - 强调文字颜色 2 3" xfId="242"/>
    <cellStyle name="常规 2 3 2 5" xfId="243"/>
    <cellStyle name="40% - 强调文字颜色 3 2" xfId="244"/>
    <cellStyle name="常规 2 3 3 4" xfId="245"/>
    <cellStyle name="40% - 强调文字颜色 3 2 2" xfId="246"/>
    <cellStyle name="40% - 强调文字颜色 3 3" xfId="247"/>
    <cellStyle name="千位分隔 5" xfId="248"/>
    <cellStyle name="标题 4 4" xfId="249"/>
    <cellStyle name="40% - 强调文字颜色 4 2 2" xfId="250"/>
    <cellStyle name="40% - 强调文字颜色 4 3" xfId="251"/>
    <cellStyle name="计算 3 3" xfId="252"/>
    <cellStyle name="常规_2007年云南省向人大报送政府收支预算表格式编制过程表 3 2" xfId="253"/>
    <cellStyle name="Accent6 - 20% 2" xfId="254"/>
    <cellStyle name="40% - 强调文字颜色 5 2" xfId="255"/>
    <cellStyle name="好 2 3" xfId="256"/>
    <cellStyle name="40% - 强调文字颜色 5 2 2" xfId="257"/>
    <cellStyle name="计算 4 2 2" xfId="258"/>
    <cellStyle name="60% - 强调文字颜色 4 3" xfId="259"/>
    <cellStyle name="40% - 强调文字颜色 5 3" xfId="260"/>
    <cellStyle name="好 2 4" xfId="261"/>
    <cellStyle name="标题 2 2 4" xfId="262"/>
    <cellStyle name="40% - 强调文字颜色 6 2" xfId="263"/>
    <cellStyle name="好 3 3" xfId="264"/>
    <cellStyle name="百分比 2 9" xfId="265"/>
    <cellStyle name="适中 2 2" xfId="266"/>
    <cellStyle name="40% - 强调文字颜色 6 2 2" xfId="267"/>
    <cellStyle name="百分比 2 9 2" xfId="268"/>
    <cellStyle name="适中 2 2 2" xfId="269"/>
    <cellStyle name="Accent2 5" xfId="270"/>
    <cellStyle name="40% - 强调文字颜色 6 3" xfId="271"/>
    <cellStyle name="好 3 4" xfId="272"/>
    <cellStyle name="Accent6 2 2" xfId="273"/>
    <cellStyle name="输出 3 4" xfId="274"/>
    <cellStyle name="60% - 强调文字颜色 1 2" xfId="275"/>
    <cellStyle name="60% - 强调文字颜色 1 2 2" xfId="276"/>
    <cellStyle name="60% - 强调文字颜色 1 2 2 2" xfId="277"/>
    <cellStyle name="商品名称 2 2" xfId="278"/>
    <cellStyle name="标题 3 2 4" xfId="279"/>
    <cellStyle name="好 7" xfId="280"/>
    <cellStyle name="60% - 强调文字颜色 1 2 3" xfId="281"/>
    <cellStyle name="百分比 2 3 4 2" xfId="282"/>
    <cellStyle name="60% - 强调文字颜色 1 3" xfId="283"/>
    <cellStyle name="千位分隔 2 3" xfId="284"/>
    <cellStyle name="60% - 强调文字颜色 1 3 2" xfId="285"/>
    <cellStyle name="Accent6 3 2" xfId="286"/>
    <cellStyle name="常规 5" xfId="287"/>
    <cellStyle name="输出 4 4" xfId="288"/>
    <cellStyle name="60% - 强调文字颜色 2 2" xfId="289"/>
    <cellStyle name="常规 5 3" xfId="290"/>
    <cellStyle name="60% - 强调文字颜色 2 2 3" xfId="291"/>
    <cellStyle name="Accent6 - 60%" xfId="292"/>
    <cellStyle name="常规 6 2" xfId="293"/>
    <cellStyle name="60% - 强调文字颜色 2 3 2" xfId="294"/>
    <cellStyle name="注释 2" xfId="295"/>
    <cellStyle name="Accent6 4 2" xfId="296"/>
    <cellStyle name="60% - 强调文字颜色 3 2" xfId="297"/>
    <cellStyle name="60% - 强调文字颜色 3 2 2" xfId="298"/>
    <cellStyle name="60% - 强调文字颜色 3 2 3" xfId="299"/>
    <cellStyle name="60% - 强调文字颜色 3 3" xfId="300"/>
    <cellStyle name="Accent5 - 40% 2" xfId="301"/>
    <cellStyle name="汇总 7" xfId="302"/>
    <cellStyle name="60% - 强调文字颜色 3 3 2" xfId="303"/>
    <cellStyle name="Accent5 - 40% 2 2" xfId="304"/>
    <cellStyle name="Accent6 5 2" xfId="305"/>
    <cellStyle name="60% - 强调文字颜色 4 2" xfId="306"/>
    <cellStyle name="60% - 强调文字颜色 4 2 2" xfId="307"/>
    <cellStyle name="60% - 强调文字颜色 4 3 2" xfId="308"/>
    <cellStyle name="常规 15" xfId="309"/>
    <cellStyle name="常规 20" xfId="310"/>
    <cellStyle name="60% - 强调文字颜色 5 2" xfId="311"/>
    <cellStyle name="标题 1 4 2 2" xfId="312"/>
    <cellStyle name="常规_exceltmp1" xfId="313"/>
    <cellStyle name="60% - 强调文字颜色 5 2 2" xfId="314"/>
    <cellStyle name="常规 2 5 3" xfId="315"/>
    <cellStyle name="60% - 强调文字颜色 5 2 3" xfId="316"/>
    <cellStyle name="常规 2 5 4" xfId="317"/>
    <cellStyle name="百分比 2 10" xfId="318"/>
    <cellStyle name="常规 2 2 2 3 2" xfId="319"/>
    <cellStyle name="60% - 强调文字颜色 5 3" xfId="320"/>
    <cellStyle name="60% - 强调文字颜色 5 3 2" xfId="321"/>
    <cellStyle name="常规 2 6 3" xfId="322"/>
    <cellStyle name="RowLevel_0" xfId="323"/>
    <cellStyle name="60% - 强调文字颜色 6 2" xfId="324"/>
    <cellStyle name="60% - 强调文字颜色 6 2 2" xfId="325"/>
    <cellStyle name="Header2" xfId="326"/>
    <cellStyle name="强调文字颜色 5 2 3" xfId="327"/>
    <cellStyle name="60% - 强调文字颜色 6 2 2 2" xfId="328"/>
    <cellStyle name="Header2 2" xfId="329"/>
    <cellStyle name="60% - 强调文字颜色 6 2 3" xfId="330"/>
    <cellStyle name="60% - 强调文字颜色 6 3" xfId="331"/>
    <cellStyle name="6mal" xfId="332"/>
    <cellStyle name="Accent1 - 20%" xfId="333"/>
    <cellStyle name="强调文字颜色 2 2 2" xfId="334"/>
    <cellStyle name="Accent4 9" xfId="335"/>
    <cellStyle name="Accent1 - 20% 2 2" xfId="336"/>
    <cellStyle name="常规 2 3 3 3" xfId="337"/>
    <cellStyle name="Accent5 - 20%" xfId="338"/>
    <cellStyle name="Accent1 - 20% 3" xfId="339"/>
    <cellStyle name="Accent1 - 40%" xfId="340"/>
    <cellStyle name="Accent6 9" xfId="341"/>
    <cellStyle name="标题 6 2 2" xfId="342"/>
    <cellStyle name="Accent1 - 40% 2" xfId="343"/>
    <cellStyle name="Accent1 - 40% 2 2" xfId="344"/>
    <cellStyle name="Accent1 - 40% 3" xfId="345"/>
    <cellStyle name="PSHeading 3 2" xfId="346"/>
    <cellStyle name="Accent1 - 60%" xfId="347"/>
    <cellStyle name="Accent1 - 60% 2" xfId="348"/>
    <cellStyle name="标题 1 5" xfId="349"/>
    <cellStyle name="注释 4 2 2" xfId="350"/>
    <cellStyle name="常规 17 2" xfId="351"/>
    <cellStyle name="Accent1 - 60% 3" xfId="352"/>
    <cellStyle name="标题 1 6" xfId="353"/>
    <cellStyle name="Date 3" xfId="354"/>
    <cellStyle name="Accent1 2" xfId="355"/>
    <cellStyle name="Currency [0]_!!!GO" xfId="356"/>
    <cellStyle name="Accent1 2 2" xfId="357"/>
    <cellStyle name="Accent1 3" xfId="358"/>
    <cellStyle name="Accent1 3 2" xfId="359"/>
    <cellStyle name="常规 2" xfId="360"/>
    <cellStyle name="Accent1 5 2" xfId="361"/>
    <cellStyle name="部门 3 2" xfId="362"/>
    <cellStyle name="Accent1 6" xfId="363"/>
    <cellStyle name="常规 2 2 3 2" xfId="364"/>
    <cellStyle name="sstot" xfId="365"/>
    <cellStyle name="Accent1 7" xfId="366"/>
    <cellStyle name="常规 2 2 3 3" xfId="367"/>
    <cellStyle name="Accent1 8" xfId="368"/>
    <cellStyle name="差_1110洱源 2" xfId="369"/>
    <cellStyle name="常规 2 2 3 4" xfId="370"/>
    <cellStyle name="Accent1 9" xfId="371"/>
    <cellStyle name="差_1110洱源 3" xfId="372"/>
    <cellStyle name="Accent2" xfId="373"/>
    <cellStyle name="常规 9 3" xfId="374"/>
    <cellStyle name="Header1 2" xfId="375"/>
    <cellStyle name="强调文字颜色 5 2 2 2" xfId="376"/>
    <cellStyle name="Accent2 - 40% 2 2" xfId="377"/>
    <cellStyle name="输入 2 4" xfId="378"/>
    <cellStyle name="日期 2" xfId="379"/>
    <cellStyle name="Accent2 - 60% 2" xfId="380"/>
    <cellStyle name="Accent5 - 40% 3" xfId="381"/>
    <cellStyle name="日期 2 2" xfId="382"/>
    <cellStyle name="Accent2 - 60% 2 2" xfId="383"/>
    <cellStyle name="日期 3" xfId="384"/>
    <cellStyle name="Accent2 - 60% 3" xfId="385"/>
    <cellStyle name="Accent2 2" xfId="386"/>
    <cellStyle name="强调文字颜色 4 3" xfId="387"/>
    <cellStyle name="t" xfId="388"/>
    <cellStyle name="Accent2 2 2" xfId="389"/>
    <cellStyle name="Accent2 3" xfId="390"/>
    <cellStyle name="Accent2 3 2" xfId="391"/>
    <cellStyle name="Accent2 4" xfId="392"/>
    <cellStyle name="Accent2 4 2" xfId="393"/>
    <cellStyle name="百分比 2 9 2 2" xfId="394"/>
    <cellStyle name="Accent2 5 2" xfId="395"/>
    <cellStyle name="百分比 2 9 3" xfId="396"/>
    <cellStyle name="常规 2 2 11" xfId="397"/>
    <cellStyle name="Accent2 6" xfId="398"/>
    <cellStyle name="常规 2 2 4 2" xfId="399"/>
    <cellStyle name="Date" xfId="400"/>
    <cellStyle name="Accent2 7" xfId="401"/>
    <cellStyle name="Accent2 8" xfId="402"/>
    <cellStyle name="Accent2 9" xfId="403"/>
    <cellStyle name="Accent3" xfId="404"/>
    <cellStyle name="Accent5 2" xfId="405"/>
    <cellStyle name="Accent3 - 20%" xfId="406"/>
    <cellStyle name="Milliers_!!!GO" xfId="407"/>
    <cellStyle name="Accent5 2 2" xfId="408"/>
    <cellStyle name="Accent3 - 20% 2" xfId="409"/>
    <cellStyle name="标题 1 3" xfId="410"/>
    <cellStyle name="百分比 4 3" xfId="411"/>
    <cellStyle name="常规 2 2 7" xfId="412"/>
    <cellStyle name="Accent3 - 20% 2 2" xfId="413"/>
    <cellStyle name="Accent5 6" xfId="414"/>
    <cellStyle name="汇总 3" xfId="415"/>
    <cellStyle name="差_0605石屏 3" xfId="416"/>
    <cellStyle name="标题 1 3 2" xfId="417"/>
    <cellStyle name="Accent3 - 20% 3" xfId="418"/>
    <cellStyle name="标题 1 4" xfId="419"/>
    <cellStyle name="Accent3 - 40%" xfId="420"/>
    <cellStyle name="Accent4 3 2" xfId="421"/>
    <cellStyle name="好_0502通海县" xfId="422"/>
    <cellStyle name="Mon閠aire [0]_!!!GO" xfId="423"/>
    <cellStyle name="Accent3 - 40% 2" xfId="424"/>
    <cellStyle name="Accent3 - 40% 2 2" xfId="425"/>
    <cellStyle name="百分比 2 6 2" xfId="426"/>
    <cellStyle name="常规 15 2 2" xfId="427"/>
    <cellStyle name="TextStyle" xfId="428"/>
    <cellStyle name="Accent3 - 40% 3" xfId="429"/>
    <cellStyle name="捠壿 [0.00]_Region Orders (2)" xfId="430"/>
    <cellStyle name="Accent4 - 60%" xfId="431"/>
    <cellStyle name="Accent3 - 60%" xfId="432"/>
    <cellStyle name="Accent4 5 2" xfId="433"/>
    <cellStyle name="Accent3 - 60% 2" xfId="434"/>
    <cellStyle name="好_M01-1 3" xfId="435"/>
    <cellStyle name="Accent3 - 60% 2 2" xfId="436"/>
    <cellStyle name="编号" xfId="437"/>
    <cellStyle name="常规 17 2 2" xfId="438"/>
    <cellStyle name="Accent3 - 60% 3" xfId="439"/>
    <cellStyle name="Accent3 2" xfId="440"/>
    <cellStyle name="Accent3 2 2" xfId="441"/>
    <cellStyle name="comma zerodec" xfId="442"/>
    <cellStyle name="Accent3 3" xfId="443"/>
    <cellStyle name="Accent3 3 2" xfId="444"/>
    <cellStyle name="解释性文本 2" xfId="445"/>
    <cellStyle name="Accent3 4" xfId="446"/>
    <cellStyle name="解释性文本 3" xfId="447"/>
    <cellStyle name="Accent3 5" xfId="448"/>
    <cellStyle name="解释性文本 3 2" xfId="449"/>
    <cellStyle name="Accent3 5 2" xfId="450"/>
    <cellStyle name="Moneda_96 Risk" xfId="451"/>
    <cellStyle name="解释性文本 4" xfId="452"/>
    <cellStyle name="Accent3 6" xfId="453"/>
    <cellStyle name="常规 2 2 5 2" xfId="454"/>
    <cellStyle name="Accent3 7" xfId="455"/>
    <cellStyle name="解释性文本 5" xfId="456"/>
    <cellStyle name="差 2" xfId="457"/>
    <cellStyle name="Accent3 8" xfId="458"/>
    <cellStyle name="解释性文本 6" xfId="459"/>
    <cellStyle name="差 3" xfId="460"/>
    <cellStyle name="常规 2 7 3 2" xfId="461"/>
    <cellStyle name="Accent3 9" xfId="462"/>
    <cellStyle name="解释性文本 7" xfId="463"/>
    <cellStyle name="差 4" xfId="464"/>
    <cellStyle name="百分比 2" xfId="465"/>
    <cellStyle name="Accent4" xfId="466"/>
    <cellStyle name="Accent4 - 20%" xfId="467"/>
    <cellStyle name="差 4 2 2" xfId="468"/>
    <cellStyle name="百分比 2 2 2" xfId="469"/>
    <cellStyle name="常规 2 4 2 4" xfId="470"/>
    <cellStyle name="Accent4 - 20% 2" xfId="471"/>
    <cellStyle name="百分比 2 2 2 2" xfId="472"/>
    <cellStyle name="Accent4 - 20% 2 2" xfId="473"/>
    <cellStyle name="百分比 2 2 2 2 2" xfId="474"/>
    <cellStyle name="Accent4 - 20% 3" xfId="475"/>
    <cellStyle name="百分比 2 2 2 3" xfId="476"/>
    <cellStyle name="强调 2 2" xfId="477"/>
    <cellStyle name="输入 4" xfId="478"/>
    <cellStyle name="Accent4 - 40%" xfId="479"/>
    <cellStyle name="百分比 2 4 2" xfId="480"/>
    <cellStyle name="常规 3 3" xfId="481"/>
    <cellStyle name="输入 4 2" xfId="482"/>
    <cellStyle name="Accent4 - 40% 2" xfId="483"/>
    <cellStyle name="百分比 2 4 2 2" xfId="484"/>
    <cellStyle name="Accent6 - 40%" xfId="485"/>
    <cellStyle name="常规 3 3 2" xfId="486"/>
    <cellStyle name="输入 4 2 2" xfId="487"/>
    <cellStyle name="Accent4 - 40% 2 2" xfId="488"/>
    <cellStyle name="Accent6 - 40% 2" xfId="489"/>
    <cellStyle name="商品名称 4" xfId="490"/>
    <cellStyle name="常规 3 4" xfId="491"/>
    <cellStyle name="输入 4 3" xfId="492"/>
    <cellStyle name="Accent4 - 40% 3" xfId="493"/>
    <cellStyle name="Accent4 - 60% 2" xfId="494"/>
    <cellStyle name="标题 7 4" xfId="495"/>
    <cellStyle name="Accent4 - 60% 2 2" xfId="496"/>
    <cellStyle name="PSSpacer" xfId="497"/>
    <cellStyle name="Accent4 - 60% 3" xfId="498"/>
    <cellStyle name="Accent6" xfId="499"/>
    <cellStyle name="Accent4 2" xfId="500"/>
    <cellStyle name="Accent4 3" xfId="501"/>
    <cellStyle name="New Times Roman" xfId="502"/>
    <cellStyle name="Accent4 4" xfId="503"/>
    <cellStyle name="借出原因" xfId="504"/>
    <cellStyle name="PSHeading 5" xfId="505"/>
    <cellStyle name="Accent4 4 2" xfId="506"/>
    <cellStyle name="标题 1 2 2" xfId="507"/>
    <cellStyle name="百分比 4 2 2" xfId="508"/>
    <cellStyle name="Accent4 6" xfId="509"/>
    <cellStyle name="常规 2 2 6 2" xfId="510"/>
    <cellStyle name="Accent4 7" xfId="511"/>
    <cellStyle name="标题 1 2 3" xfId="512"/>
    <cellStyle name="标题 1 2 4" xfId="513"/>
    <cellStyle name="Accent4 8" xfId="514"/>
    <cellStyle name="Accent5" xfId="515"/>
    <cellStyle name="常规 2 3 3 3 2" xfId="516"/>
    <cellStyle name="Accent5 - 20% 2" xfId="517"/>
    <cellStyle name="Accent5 - 20% 2 2" xfId="518"/>
    <cellStyle name="Accent5 - 20% 3" xfId="519"/>
    <cellStyle name="Input [yellow] 2 2 2" xfId="520"/>
    <cellStyle name="Accent5 - 40%" xfId="521"/>
    <cellStyle name="好 4 2" xfId="522"/>
    <cellStyle name="常规 12" xfId="523"/>
    <cellStyle name="Accent5 - 60%" xfId="524"/>
    <cellStyle name="标题 2 3 3" xfId="525"/>
    <cellStyle name="好 4 2 2" xfId="526"/>
    <cellStyle name="常规 12 2" xfId="527"/>
    <cellStyle name="Accent5 - 60% 2" xfId="528"/>
    <cellStyle name="Accent5 3" xfId="529"/>
    <cellStyle name="Category" xfId="530"/>
    <cellStyle name="Accent5 3 2" xfId="531"/>
    <cellStyle name="标题 2 3" xfId="532"/>
    <cellStyle name="Category 2" xfId="533"/>
    <cellStyle name="Accent5 4 2" xfId="534"/>
    <cellStyle name="标题 3 3" xfId="535"/>
    <cellStyle name="Comma [0]_!!!GO" xfId="536"/>
    <cellStyle name="Accent5 5" xfId="537"/>
    <cellStyle name="汇总 2" xfId="538"/>
    <cellStyle name="差_0605石屏 2" xfId="539"/>
    <cellStyle name="Accent5 5 2" xfId="540"/>
    <cellStyle name="汇总 2 2" xfId="541"/>
    <cellStyle name="差_0605石屏 2 2" xfId="542"/>
    <cellStyle name="标题 1 3 3" xfId="543"/>
    <cellStyle name="Accent5 7" xfId="544"/>
    <cellStyle name="汇总 4" xfId="545"/>
    <cellStyle name="标题 1 3 4" xfId="546"/>
    <cellStyle name="Accent5 8" xfId="547"/>
    <cellStyle name="汇总 5" xfId="548"/>
    <cellStyle name="百分比 2 3 2 2 2" xfId="549"/>
    <cellStyle name="Accent6 - 20%" xfId="550"/>
    <cellStyle name="Accent6 - 40% 2 2" xfId="551"/>
    <cellStyle name="标题 3 4 4" xfId="552"/>
    <cellStyle name="Accent6 - 40% 3" xfId="553"/>
    <cellStyle name="常规 3 3 3" xfId="554"/>
    <cellStyle name="常规_2007年云南省向人大报送政府收支预算表格式编制过程表" xfId="555"/>
    <cellStyle name="ColLevel_0" xfId="556"/>
    <cellStyle name="Accent6 - 60% 2" xfId="557"/>
    <cellStyle name="Accent6 - 60% 3" xfId="558"/>
    <cellStyle name="标题 1 4 4" xfId="559"/>
    <cellStyle name="Accent6 8" xfId="560"/>
    <cellStyle name="百分比 2 4 3" xfId="561"/>
    <cellStyle name="Comma_!!!GO" xfId="562"/>
    <cellStyle name="Currency_!!!GO" xfId="563"/>
    <cellStyle name="标题 3 3 2" xfId="564"/>
    <cellStyle name="分级显示列_1_Book1" xfId="565"/>
    <cellStyle name="Currency1" xfId="566"/>
    <cellStyle name="好 4 3" xfId="567"/>
    <cellStyle name="常规 13" xfId="568"/>
    <cellStyle name="标题 2 3 4" xfId="569"/>
    <cellStyle name="常规 2 2 11 2" xfId="570"/>
    <cellStyle name="Date 2" xfId="571"/>
    <cellStyle name="Date 2 2" xfId="572"/>
    <cellStyle name="差_0502通海县 3" xfId="573"/>
    <cellStyle name="Dollar (zero dec)" xfId="574"/>
    <cellStyle name="常规 5 2 2 2" xfId="575"/>
    <cellStyle name="Grey" xfId="576"/>
    <cellStyle name="标题 2 2" xfId="577"/>
    <cellStyle name="百分比 5 2" xfId="578"/>
    <cellStyle name="常规 2 3 6" xfId="579"/>
    <cellStyle name="Header1" xfId="580"/>
    <cellStyle name="强调文字颜色 5 2 2" xfId="581"/>
    <cellStyle name="Header2 2 2" xfId="582"/>
    <cellStyle name="Header2 3" xfId="583"/>
    <cellStyle name="Input [yellow]" xfId="584"/>
    <cellStyle name="千位分隔 2 4" xfId="585"/>
    <cellStyle name="Input [yellow] 2" xfId="586"/>
    <cellStyle name="千位分隔 2 4 2" xfId="587"/>
    <cellStyle name="Input [yellow] 2 2" xfId="588"/>
    <cellStyle name="Input [yellow] 2 3" xfId="589"/>
    <cellStyle name="常规 4 3 4 2" xfId="590"/>
    <cellStyle name="Input [yellow] 3" xfId="591"/>
    <cellStyle name="Input [yellow] 3 2" xfId="592"/>
    <cellStyle name="强调文字颜色 3 3" xfId="593"/>
    <cellStyle name="常规 2 10" xfId="594"/>
    <cellStyle name="Input Cells" xfId="595"/>
    <cellStyle name="Linked Cells" xfId="596"/>
    <cellStyle name="标题 6 3" xfId="597"/>
    <cellStyle name="Millares [0]_96 Risk" xfId="598"/>
    <cellStyle name="部门 2 2" xfId="599"/>
    <cellStyle name="常规 10 41 2" xfId="600"/>
    <cellStyle name="Millares_96 Risk" xfId="601"/>
    <cellStyle name="常规 2 2 2 2" xfId="602"/>
    <cellStyle name="Milliers [0]_!!!GO" xfId="603"/>
    <cellStyle name="千位分隔 2 3 2" xfId="604"/>
    <cellStyle name="Moneda [0]_96 Risk" xfId="605"/>
    <cellStyle name="Month" xfId="606"/>
    <cellStyle name="标题 1 2 2 2" xfId="607"/>
    <cellStyle name="数量 3" xfId="608"/>
    <cellStyle name="数量 3 2" xfId="609"/>
    <cellStyle name="Month 2" xfId="610"/>
    <cellStyle name="no dec" xfId="611"/>
    <cellStyle name="PSHeading 2" xfId="612"/>
    <cellStyle name="百分比 10" xfId="613"/>
    <cellStyle name="no dec 2" xfId="614"/>
    <cellStyle name="PSHeading 2 2" xfId="615"/>
    <cellStyle name="常规 450" xfId="616"/>
    <cellStyle name="no dec 2 2" xfId="617"/>
    <cellStyle name="PSHeading 2 2 2" xfId="618"/>
    <cellStyle name="百分比 3 3 2" xfId="619"/>
    <cellStyle name="no dec 3" xfId="620"/>
    <cellStyle name="PSHeading 2 3" xfId="621"/>
    <cellStyle name="Normal - Style1" xfId="622"/>
    <cellStyle name="百分比 2 5 2" xfId="623"/>
    <cellStyle name="Normal_!!!GO" xfId="624"/>
    <cellStyle name="per.style" xfId="625"/>
    <cellStyle name="输入 3 3" xfId="626"/>
    <cellStyle name="常规 2 9 3" xfId="627"/>
    <cellStyle name="PSInt" xfId="628"/>
    <cellStyle name="常规 2 4" xfId="629"/>
    <cellStyle name="常规 94" xfId="630"/>
    <cellStyle name="Percent [2] 2" xfId="631"/>
    <cellStyle name="t_HVAC Equipment (3)" xfId="632"/>
    <cellStyle name="常规 2 3 4" xfId="633"/>
    <cellStyle name="Percent_!!!GO" xfId="634"/>
    <cellStyle name="常规 2 3 2 3 2" xfId="635"/>
    <cellStyle name="Pourcentage_pldt" xfId="636"/>
    <cellStyle name="标题 5" xfId="637"/>
    <cellStyle name="解释性文本 2 3" xfId="638"/>
    <cellStyle name="百分比 8" xfId="639"/>
    <cellStyle name="强调文字颜色 4 2" xfId="640"/>
    <cellStyle name="PSChar 2" xfId="641"/>
    <cellStyle name="PSDate" xfId="642"/>
    <cellStyle name="编号 2 2" xfId="643"/>
    <cellStyle name="PSHeading 3 3" xfId="644"/>
    <cellStyle name="PSDate 2" xfId="645"/>
    <cellStyle name="编号 2 2 2" xfId="646"/>
    <cellStyle name="标题 4 4 2 2" xfId="647"/>
    <cellStyle name="PSDec" xfId="648"/>
    <cellStyle name="常规 10" xfId="649"/>
    <cellStyle name="PSDec 2" xfId="650"/>
    <cellStyle name="编号 4" xfId="651"/>
    <cellStyle name="常规 16 2" xfId="652"/>
    <cellStyle name="PSHeading" xfId="653"/>
    <cellStyle name="常规 451" xfId="654"/>
    <cellStyle name="PSHeading 2 2 3" xfId="655"/>
    <cellStyle name="PSHeading 2 4" xfId="656"/>
    <cellStyle name="PSHeading 3" xfId="657"/>
    <cellStyle name="常规 2 9 3 2" xfId="658"/>
    <cellStyle name="PSInt 2" xfId="659"/>
    <cellStyle name="常规 2 4 2" xfId="660"/>
    <cellStyle name="输入 3" xfId="661"/>
    <cellStyle name="常规 2 9" xfId="662"/>
    <cellStyle name="PSSpacer 2" xfId="663"/>
    <cellStyle name="sstot 2" xfId="664"/>
    <cellStyle name="Standard_AREAS" xfId="665"/>
    <cellStyle name="强调文字颜色 4 3 2" xfId="666"/>
    <cellStyle name="t 2" xfId="667"/>
    <cellStyle name="常规 2 3 4 2" xfId="668"/>
    <cellStyle name="t_HVAC Equipment (3) 2" xfId="669"/>
    <cellStyle name="百分比 2 11" xfId="670"/>
    <cellStyle name="千位分隔 2 2" xfId="671"/>
    <cellStyle name="百分比 2 3 5" xfId="672"/>
    <cellStyle name="百分比 2 11 2" xfId="673"/>
    <cellStyle name="千位分隔 3" xfId="674"/>
    <cellStyle name="标题 4 2" xfId="675"/>
    <cellStyle name="解释性文本 2 2 2" xfId="676"/>
    <cellStyle name="百分比 7 2" xfId="677"/>
    <cellStyle name="百分比 2 12" xfId="678"/>
    <cellStyle name="标题 10" xfId="679"/>
    <cellStyle name="差 4 2" xfId="680"/>
    <cellStyle name="百分比 2 2" xfId="681"/>
    <cellStyle name="百分比 2 2 3" xfId="682"/>
    <cellStyle name="百分比 2 2 3 2" xfId="683"/>
    <cellStyle name="百分比 2 3" xfId="684"/>
    <cellStyle name="常规_Sheet3" xfId="685"/>
    <cellStyle name="百分比 2 3 2" xfId="686"/>
    <cellStyle name="常规 2 14" xfId="687"/>
    <cellStyle name="百分比 2 3 2 2" xfId="688"/>
    <cellStyle name="常规 2 14 2" xfId="689"/>
    <cellStyle name="百分比 2 3 2 3" xfId="690"/>
    <cellStyle name="百分比 2 3 3" xfId="691"/>
    <cellStyle name="常规 2 15" xfId="692"/>
    <cellStyle name="百分比 2 3 3 2" xfId="693"/>
    <cellStyle name="百分比 2 4" xfId="694"/>
    <cellStyle name="百分比 2 4 3 2" xfId="695"/>
    <cellStyle name="百分比 2 4 4" xfId="696"/>
    <cellStyle name="百分比 2 5" xfId="697"/>
    <cellStyle name="常规 15 2" xfId="698"/>
    <cellStyle name="百分比 2 6" xfId="699"/>
    <cellStyle name="标题 2 2 2" xfId="700"/>
    <cellStyle name="常规 15 3" xfId="701"/>
    <cellStyle name="百分比 2 7" xfId="702"/>
    <cellStyle name="标题 2 2 3" xfId="703"/>
    <cellStyle name="百分比 2 8" xfId="704"/>
    <cellStyle name="百分比 3" xfId="705"/>
    <cellStyle name="百分比 3 2" xfId="706"/>
    <cellStyle name="百分比 3 2 2" xfId="707"/>
    <cellStyle name="百分比 3 3" xfId="708"/>
    <cellStyle name="编号 2" xfId="709"/>
    <cellStyle name="百分比 3 4" xfId="710"/>
    <cellStyle name="常规 2 2 6" xfId="711"/>
    <cellStyle name="百分比 4 2" xfId="712"/>
    <cellStyle name="标题 1 2" xfId="713"/>
    <cellStyle name="百分比 6 2" xfId="714"/>
    <cellStyle name="标题 3 2" xfId="715"/>
    <cellStyle name="标题 5 2" xfId="716"/>
    <cellStyle name="百分比 8 2" xfId="717"/>
    <cellStyle name="标题 6" xfId="718"/>
    <cellStyle name="解释性文本 2 4" xfId="719"/>
    <cellStyle name="百分比 9" xfId="720"/>
    <cellStyle name="标题 6 2" xfId="721"/>
    <cellStyle name="百分比 9 2" xfId="722"/>
    <cellStyle name="标题1 4" xfId="723"/>
    <cellStyle name="捠壿_Region Orders (2)" xfId="724"/>
    <cellStyle name="编号 2 3" xfId="725"/>
    <cellStyle name="编号 3" xfId="726"/>
    <cellStyle name="标题 1 3 2 2" xfId="727"/>
    <cellStyle name="标题 1 5 3" xfId="728"/>
    <cellStyle name="标题 2 4 2" xfId="729"/>
    <cellStyle name="常规 17 3" xfId="730"/>
    <cellStyle name="标题 1 7" xfId="731"/>
    <cellStyle name="常规 11" xfId="732"/>
    <cellStyle name="标题 2 3 2" xfId="733"/>
    <cellStyle name="常规 11 2" xfId="734"/>
    <cellStyle name="标题 2 3 2 2" xfId="735"/>
    <cellStyle name="标题 2 4" xfId="736"/>
    <cellStyle name="标题 2 4 2 2" xfId="737"/>
    <cellStyle name="标题 2 4 3" xfId="738"/>
    <cellStyle name="好 5 2" xfId="739"/>
    <cellStyle name="标题 3 2 2 2" xfId="740"/>
    <cellStyle name="标题 2 4 4" xfId="741"/>
    <cellStyle name="标题 2 5" xfId="742"/>
    <cellStyle name="常规 18 3" xfId="743"/>
    <cellStyle name="标题 2 7" xfId="744"/>
    <cellStyle name="标题 2 5 2" xfId="745"/>
    <cellStyle name="标题 2 5 3" xfId="746"/>
    <cellStyle name="常规 5 42" xfId="747"/>
    <cellStyle name="常规 18 2" xfId="748"/>
    <cellStyle name="标题 2 6" xfId="749"/>
    <cellStyle name="好 5" xfId="750"/>
    <cellStyle name="标题 3 2 2" xfId="751"/>
    <cellStyle name="好 6" xfId="752"/>
    <cellStyle name="标题 3 2 3" xfId="753"/>
    <cellStyle name="标题 3 4 3" xfId="754"/>
    <cellStyle name="标题 3 3 2 2" xfId="755"/>
    <cellStyle name="标题 3 3 3" xfId="756"/>
    <cellStyle name="商品名称 3 2" xfId="757"/>
    <cellStyle name="标题 3 3 4" xfId="758"/>
    <cellStyle name="标题 3 4" xfId="759"/>
    <cellStyle name="标题 3 4 2" xfId="760"/>
    <cellStyle name="标题 4 4 3" xfId="761"/>
    <cellStyle name="标题 3 4 2 2" xfId="762"/>
    <cellStyle name="标题 3 5" xfId="763"/>
    <cellStyle name="标题 3 5 2" xfId="764"/>
    <cellStyle name="常规 9" xfId="765"/>
    <cellStyle name="标题 3 5 3" xfId="766"/>
    <cellStyle name="常规 19 2" xfId="767"/>
    <cellStyle name="标题 3 6" xfId="768"/>
    <cellStyle name="常规 19 3" xfId="769"/>
    <cellStyle name="数量 2 2 2" xfId="770"/>
    <cellStyle name="标题 3 7" xfId="771"/>
    <cellStyle name="千位分隔 3 2" xfId="772"/>
    <cellStyle name="标题 4 2 2" xfId="773"/>
    <cellStyle name="千位分隔 3 2 2" xfId="774"/>
    <cellStyle name="标题 4 2 2 2" xfId="775"/>
    <cellStyle name="千位分隔 3 3" xfId="776"/>
    <cellStyle name="标题 4 2 3" xfId="777"/>
    <cellStyle name="标题 4 2 4" xfId="778"/>
    <cellStyle name="千位分隔 4" xfId="779"/>
    <cellStyle name="标题 4 3" xfId="780"/>
    <cellStyle name="千位分隔 4 2" xfId="781"/>
    <cellStyle name="标题 4 3 2" xfId="782"/>
    <cellStyle name="标题 4 3 2 2" xfId="783"/>
    <cellStyle name="标题 4 3 3" xfId="784"/>
    <cellStyle name="标题 4 3 4" xfId="785"/>
    <cellStyle name="千位分隔 5 2" xfId="786"/>
    <cellStyle name="标题 4 4 2" xfId="787"/>
    <cellStyle name="标题 4 4 4" xfId="788"/>
    <cellStyle name="千位分隔 6" xfId="789"/>
    <cellStyle name="标题 4 5" xfId="790"/>
    <cellStyle name="差_1110洱源" xfId="791"/>
    <cellStyle name="常规 25 2" xfId="792"/>
    <cellStyle name="千位分隔 7" xfId="793"/>
    <cellStyle name="标题 4 6" xfId="794"/>
    <cellStyle name="千位分隔 8" xfId="795"/>
    <cellStyle name="标题 4 7" xfId="796"/>
    <cellStyle name="标题 5 2 2" xfId="797"/>
    <cellStyle name="标题 5 3" xfId="798"/>
    <cellStyle name="标题 6 4" xfId="799"/>
    <cellStyle name="标题 7" xfId="800"/>
    <cellStyle name="标题 7 2" xfId="801"/>
    <cellStyle name="标题 7 2 2" xfId="802"/>
    <cellStyle name="标题 7 3" xfId="803"/>
    <cellStyle name="标题 8" xfId="804"/>
    <cellStyle name="常规 2 7" xfId="805"/>
    <cellStyle name="标题 8 2" xfId="806"/>
    <cellStyle name="输入 2" xfId="807"/>
    <cellStyle name="常规 2 8" xfId="808"/>
    <cellStyle name="标题 8 3" xfId="809"/>
    <cellStyle name="标题 9" xfId="810"/>
    <cellStyle name="常规 2 2 2 2 2 2" xfId="811"/>
    <cellStyle name="标题1" xfId="812"/>
    <cellStyle name="标题1 2" xfId="813"/>
    <cellStyle name="好_0605石屏 3" xfId="814"/>
    <cellStyle name="标题1 2 2" xfId="815"/>
    <cellStyle name="标题1 2 2 2" xfId="816"/>
    <cellStyle name="差 5 2" xfId="817"/>
    <cellStyle name="标题1 2 3" xfId="818"/>
    <cellStyle name="标题1 3" xfId="819"/>
    <cellStyle name="标题1 3 2" xfId="820"/>
    <cellStyle name="表标题" xfId="821"/>
    <cellStyle name="表标题 2" xfId="822"/>
    <cellStyle name="常规 2 2" xfId="823"/>
    <cellStyle name="部门" xfId="824"/>
    <cellStyle name="常规 2 2 2" xfId="825"/>
    <cellStyle name="部门 2" xfId="826"/>
    <cellStyle name="常规 10 41" xfId="827"/>
    <cellStyle name="常规 2 2 2 2 2" xfId="828"/>
    <cellStyle name="部门 2 2 2" xfId="829"/>
    <cellStyle name="常规 2 2 2 3" xfId="830"/>
    <cellStyle name="部门 2 3" xfId="831"/>
    <cellStyle name="常规 2 2 3" xfId="832"/>
    <cellStyle name="部门 3" xfId="833"/>
    <cellStyle name="解释性文本 5 2" xfId="834"/>
    <cellStyle name="差 2 2" xfId="835"/>
    <cellStyle name="差 2 2 2" xfId="836"/>
    <cellStyle name="解释性文本 5 3" xfId="837"/>
    <cellStyle name="差 2 3" xfId="838"/>
    <cellStyle name="差 2 4" xfId="839"/>
    <cellStyle name="差 3 2" xfId="840"/>
    <cellStyle name="差_0605石屏县" xfId="841"/>
    <cellStyle name="警告文本 6" xfId="842"/>
    <cellStyle name="差 3 2 2" xfId="843"/>
    <cellStyle name="差 3 3" xfId="844"/>
    <cellStyle name="差 3 4" xfId="845"/>
    <cellStyle name="差 4 3" xfId="846"/>
    <cellStyle name="差 4 4" xfId="847"/>
    <cellStyle name="差 5" xfId="848"/>
    <cellStyle name="差 5 3" xfId="849"/>
    <cellStyle name="差_0502通海县 2 2" xfId="850"/>
    <cellStyle name="差 6" xfId="851"/>
    <cellStyle name="常规 5 2 3" xfId="852"/>
    <cellStyle name="差 8" xfId="853"/>
    <cellStyle name="差_0502通海县" xfId="854"/>
    <cellStyle name="差_0502通海县 2" xfId="855"/>
    <cellStyle name="差_0605石屏县 2" xfId="856"/>
    <cellStyle name="差_0605石屏县 2 2" xfId="857"/>
    <cellStyle name="差_0605石屏县 3" xfId="858"/>
    <cellStyle name="差_1110洱源 2 2" xfId="859"/>
    <cellStyle name="差_11大理" xfId="860"/>
    <cellStyle name="差_11大理 2" xfId="861"/>
    <cellStyle name="差_11大理 3" xfId="862"/>
    <cellStyle name="常规 2 2 3 2 2" xfId="863"/>
    <cellStyle name="差_2007年地州资金往来对账表" xfId="864"/>
    <cellStyle name="差_2007年地州资金往来对账表 2" xfId="865"/>
    <cellStyle name="差_2007年地州资金往来对账表 2 2" xfId="866"/>
    <cellStyle name="差_2007年地州资金往来对账表 3" xfId="867"/>
    <cellStyle name="常规 28" xfId="868"/>
    <cellStyle name="差_2008年地州对账表(国库资金）" xfId="869"/>
    <cellStyle name="差_2008年地州对账表(国库资金） 2" xfId="870"/>
    <cellStyle name="适中 3" xfId="871"/>
    <cellStyle name="差_2008年地州对账表(国库资金） 2 2" xfId="872"/>
    <cellStyle name="差_Book1" xfId="873"/>
    <cellStyle name="差_M01-1" xfId="874"/>
    <cellStyle name="输入 3 2" xfId="875"/>
    <cellStyle name="常规 2 9 2" xfId="876"/>
    <cellStyle name="常规 2 3" xfId="877"/>
    <cellStyle name="昗弨_Pacific Region P&amp;L" xfId="878"/>
    <cellStyle name="差_M01-1 2" xfId="879"/>
    <cellStyle name="输入 3 2 2" xfId="880"/>
    <cellStyle name="常规 2 9 2 2" xfId="881"/>
    <cellStyle name="常规 2 3 2" xfId="882"/>
    <cellStyle name="常规 2 3 2 2" xfId="883"/>
    <cellStyle name="差_M01-1 2 2" xfId="884"/>
    <cellStyle name="常规 2 3 3" xfId="885"/>
    <cellStyle name="差_M01-1 3" xfId="886"/>
    <cellStyle name="常规 10 2" xfId="887"/>
    <cellStyle name="常规 10 2 2" xfId="888"/>
    <cellStyle name="常规 3 3 2 3" xfId="889"/>
    <cellStyle name="常规 10 2 2 2" xfId="890"/>
    <cellStyle name="汇总 6 2" xfId="891"/>
    <cellStyle name="常规 10 2 3" xfId="892"/>
    <cellStyle name="常规 10 2_报预算局：2016年云南省及省本级1-7月社保基金预算执行情况表（0823）" xfId="893"/>
    <cellStyle name="常规 10 3" xfId="894"/>
    <cellStyle name="常规 11 2 2" xfId="895"/>
    <cellStyle name="常规 11 3" xfId="896"/>
    <cellStyle name="常规 11 3 2" xfId="897"/>
    <cellStyle name="常规 430" xfId="898"/>
    <cellStyle name="常规 13 2" xfId="899"/>
    <cellStyle name="好 4 4" xfId="900"/>
    <cellStyle name="常规 14" xfId="901"/>
    <cellStyle name="常规 14 2" xfId="902"/>
    <cellStyle name="检查单元格 2 2 2" xfId="903"/>
    <cellStyle name="常规 21" xfId="904"/>
    <cellStyle name="常规 16" xfId="905"/>
    <cellStyle name="分级显示行_1_Book1" xfId="906"/>
    <cellStyle name="常规 6 4 2" xfId="907"/>
    <cellStyle name="常规 4 2 2 2 2" xfId="908"/>
    <cellStyle name="注释 4 2" xfId="909"/>
    <cellStyle name="常规 22" xfId="910"/>
    <cellStyle name="常规 17" xfId="911"/>
    <cellStyle name="注释 4 3" xfId="912"/>
    <cellStyle name="常规 23" xfId="913"/>
    <cellStyle name="常规 18" xfId="914"/>
    <cellStyle name="常规 5 42 2" xfId="915"/>
    <cellStyle name="常规 18 2 2" xfId="916"/>
    <cellStyle name="注释 4 4" xfId="917"/>
    <cellStyle name="常规 24" xfId="918"/>
    <cellStyle name="常规 19" xfId="919"/>
    <cellStyle name="常规 19 10" xfId="920"/>
    <cellStyle name="常规 19 2 2" xfId="921"/>
    <cellStyle name="适中 3 3" xfId="922"/>
    <cellStyle name="强调文字颜色 3 3 2" xfId="923"/>
    <cellStyle name="常规 2 10 2" xfId="924"/>
    <cellStyle name="常规 2 11" xfId="925"/>
    <cellStyle name="适中 4 3" xfId="926"/>
    <cellStyle name="常规 2 11 2" xfId="927"/>
    <cellStyle name="常规 2 12" xfId="928"/>
    <cellStyle name="常规 2 13" xfId="929"/>
    <cellStyle name="常规 2 13 2" xfId="930"/>
    <cellStyle name="常规 2 2 2 2 3" xfId="931"/>
    <cellStyle name="强调文字颜色 1 2" xfId="932"/>
    <cellStyle name="常规 2 2 2 4 2" xfId="933"/>
    <cellStyle name="常规 2 2 3 3 2" xfId="934"/>
    <cellStyle name="常规 2 2 5" xfId="935"/>
    <cellStyle name="数量" xfId="936"/>
    <cellStyle name="常规 2 3 2 2 2" xfId="937"/>
    <cellStyle name="数量 2" xfId="938"/>
    <cellStyle name="常规 2 3 2 2 2 2" xfId="939"/>
    <cellStyle name="常规 2 3 2 2 3" xfId="940"/>
    <cellStyle name="常规 2 3 2 3" xfId="941"/>
    <cellStyle name="常规 2 3 5" xfId="942"/>
    <cellStyle name="常规 2 3 5 2" xfId="943"/>
    <cellStyle name="常规 2 4 2 2" xfId="944"/>
    <cellStyle name="常规 2 4 2 2 2" xfId="945"/>
    <cellStyle name="输出 2 2 2" xfId="946"/>
    <cellStyle name="常规 2 4 2 3" xfId="947"/>
    <cellStyle name="常规 2 4 2 3 2" xfId="948"/>
    <cellStyle name="常规 2 4 3" xfId="949"/>
    <cellStyle name="常规 2 4 3 2" xfId="950"/>
    <cellStyle name="常规 2 4 4" xfId="951"/>
    <cellStyle name="常规 2 4 4 2" xfId="952"/>
    <cellStyle name="常规 7 2 2" xfId="953"/>
    <cellStyle name="常规 2 4 5" xfId="954"/>
    <cellStyle name="输入 3 4" xfId="955"/>
    <cellStyle name="好_2008年地州对账表(国库资金） 2" xfId="956"/>
    <cellStyle name="常规 2 9 4" xfId="957"/>
    <cellStyle name="常规 2 5" xfId="958"/>
    <cellStyle name="常规 2 5 2" xfId="959"/>
    <cellStyle name="检查单元格 6" xfId="960"/>
    <cellStyle name="常规 2 5 2 2" xfId="961"/>
    <cellStyle name="常规 2 5 2 2 2" xfId="962"/>
    <cellStyle name="输出 3 2 2" xfId="963"/>
    <cellStyle name="检查单元格 7" xfId="964"/>
    <cellStyle name="常规 2 5 2 3" xfId="965"/>
    <cellStyle name="千位分隔 2" xfId="966"/>
    <cellStyle name="常规 7 3 2" xfId="967"/>
    <cellStyle name="常规 2 5 5" xfId="968"/>
    <cellStyle name="常规 2 6" xfId="969"/>
    <cellStyle name="常规 2 6 2" xfId="970"/>
    <cellStyle name="常规 2 6 2 2" xfId="971"/>
    <cellStyle name="常规 2 6 2 2 2" xfId="972"/>
    <cellStyle name="常规 2 6 3 2" xfId="973"/>
    <cellStyle name="检查单元格 3 2 2" xfId="974"/>
    <cellStyle name="常规 2 6 4" xfId="975"/>
    <cellStyle name="常规 2 6 4 2" xfId="976"/>
    <cellStyle name="常规 2 7 3" xfId="977"/>
    <cellStyle name="输入 2 2" xfId="978"/>
    <cellStyle name="常规 2 8 2" xfId="979"/>
    <cellStyle name="常规 30" xfId="980"/>
    <cellStyle name="常规 25" xfId="981"/>
    <cellStyle name="常规 26" xfId="982"/>
    <cellStyle name="常规 27" xfId="983"/>
    <cellStyle name="常规 29" xfId="984"/>
    <cellStyle name="输出 4 2" xfId="985"/>
    <cellStyle name="常规 3" xfId="986"/>
    <cellStyle name="输出 4 2 2" xfId="987"/>
    <cellStyle name="常规 3 2" xfId="988"/>
    <cellStyle name="适中 4" xfId="989"/>
    <cellStyle name="常规 3 2 2" xfId="990"/>
    <cellStyle name="适中 4 2" xfId="991"/>
    <cellStyle name="常规 3 2 2 2" xfId="992"/>
    <cellStyle name="适中 6" xfId="993"/>
    <cellStyle name="常规 3 2 4" xfId="994"/>
    <cellStyle name="常规 3 2 4 2" xfId="995"/>
    <cellStyle name="常规 3 3 2 2" xfId="996"/>
    <cellStyle name="常规 3 3 2 2 2" xfId="997"/>
    <cellStyle name="常规 3 3 3 2" xfId="998"/>
    <cellStyle name="常规_2007年云南省向人大报送政府收支预算表格式编制过程表 2" xfId="999"/>
    <cellStyle name="常规 3 3 4" xfId="1000"/>
    <cellStyle name="强调 3" xfId="1001"/>
    <cellStyle name="常规 3 3 4 2" xfId="1002"/>
    <cellStyle name="常规 3 4 2" xfId="1003"/>
    <cellStyle name="检查单元格 2 4" xfId="1004"/>
    <cellStyle name="常规 3 4 2 2" xfId="1005"/>
    <cellStyle name="常规 3 5" xfId="1006"/>
    <cellStyle name="常规 3 5 2" xfId="1007"/>
    <cellStyle name="常规 3 6" xfId="1008"/>
    <cellStyle name="常规 3 6 2" xfId="1009"/>
    <cellStyle name="常规 3 7" xfId="1010"/>
    <cellStyle name="常规 3 8" xfId="1011"/>
    <cellStyle name="常规 3_Book1" xfId="1012"/>
    <cellStyle name="输出 4 3" xfId="1013"/>
    <cellStyle name="常规 4" xfId="1014"/>
    <cellStyle name="常规 4 2" xfId="1015"/>
    <cellStyle name="常规 4 4" xfId="1016"/>
    <cellStyle name="常规 4 2 2" xfId="1017"/>
    <cellStyle name="常规 6 4" xfId="1018"/>
    <cellStyle name="常规 4 2 2 2" xfId="1019"/>
    <cellStyle name="常规 4 5" xfId="1020"/>
    <cellStyle name="常规 4 2 3" xfId="1021"/>
    <cellStyle name="常规 7 4" xfId="1022"/>
    <cellStyle name="常规 4 2 3 2" xfId="1023"/>
    <cellStyle name="常规 4 6" xfId="1024"/>
    <cellStyle name="常规 4 2 4" xfId="1025"/>
    <cellStyle name="常规 8 4" xfId="1026"/>
    <cellStyle name="常规 444" xfId="1027"/>
    <cellStyle name="常规 439" xfId="1028"/>
    <cellStyle name="常规 4 6 2" xfId="1029"/>
    <cellStyle name="常规 4 2 4 2" xfId="1030"/>
    <cellStyle name="常规 4 7" xfId="1031"/>
    <cellStyle name="常规 4 2 5" xfId="1032"/>
    <cellStyle name="常规 4 3" xfId="1033"/>
    <cellStyle name="常规 5 4" xfId="1034"/>
    <cellStyle name="常规 4 3 2" xfId="1035"/>
    <cellStyle name="常规 5 4 2" xfId="1036"/>
    <cellStyle name="常规 4 3 2 2" xfId="1037"/>
    <cellStyle name="常规 4 3 2 2 2" xfId="1038"/>
    <cellStyle name="常规 4 3 2 3" xfId="1039"/>
    <cellStyle name="常规 5 5" xfId="1040"/>
    <cellStyle name="常规 4 3 3" xfId="1041"/>
    <cellStyle name="常规 4 3 3 2" xfId="1042"/>
    <cellStyle name="常规 4 3 4" xfId="1043"/>
    <cellStyle name="常规 431" xfId="1044"/>
    <cellStyle name="链接单元格 2" xfId="1045"/>
    <cellStyle name="常规 432" xfId="1046"/>
    <cellStyle name="好_1110洱源 2 2" xfId="1047"/>
    <cellStyle name="常规 448" xfId="1048"/>
    <cellStyle name="常规 449" xfId="1049"/>
    <cellStyle name="常规 452" xfId="1050"/>
    <cellStyle name="常规 5 2 3 2" xfId="1051"/>
    <cellStyle name="常规 5 2 4" xfId="1052"/>
    <cellStyle name="常规 5 3 2" xfId="1053"/>
    <cellStyle name="常规 6 2 2" xfId="1054"/>
    <cellStyle name="常规 6 3" xfId="1055"/>
    <cellStyle name="常规 6 3 2" xfId="1056"/>
    <cellStyle name="常规 6 3 2 2" xfId="1057"/>
    <cellStyle name="常规 6 3 3" xfId="1058"/>
    <cellStyle name="常规 7" xfId="1059"/>
    <cellStyle name="常规 7 2" xfId="1060"/>
    <cellStyle name="常规 8" xfId="1061"/>
    <cellStyle name="注释 7" xfId="1062"/>
    <cellStyle name="常规 9 2 2" xfId="1063"/>
    <cellStyle name="常规 9 2 2 2" xfId="1064"/>
    <cellStyle name="注释 8" xfId="1065"/>
    <cellStyle name="常规 9 2 3" xfId="1066"/>
    <cellStyle name="常规 9 3 2" xfId="1067"/>
    <cellStyle name="常规 9 4" xfId="1068"/>
    <cellStyle name="常规 9 5" xfId="1069"/>
    <cellStyle name="常规 95" xfId="1070"/>
    <cellStyle name="常规_2004年基金预算(二稿)" xfId="1071"/>
    <cellStyle name="计算 2 3" xfId="1072"/>
    <cellStyle name="常规_2007年云南省向人大报送政府收支预算表格式编制过程表 2 2" xfId="1073"/>
    <cellStyle name="数量 4" xfId="1074"/>
    <cellStyle name="常规_2007年云南省向人大报送政府收支预算表格式编制过程表 2 2 2" xfId="1075"/>
    <cellStyle name="计算 2 4" xfId="1076"/>
    <cellStyle name="常规_2007年云南省向人大报送政府收支预算表格式编制过程表 2 3" xfId="1077"/>
    <cellStyle name="常规_2007年云南省向人大报送政府收支预算表格式编制过程表 2 4 2" xfId="1078"/>
    <cellStyle name="超级链接 3" xfId="1079"/>
    <cellStyle name="超链接 2" xfId="1080"/>
    <cellStyle name="超链接 2 2" xfId="1081"/>
    <cellStyle name="超链接 2 2 2" xfId="1082"/>
    <cellStyle name="超链接 3" xfId="1083"/>
    <cellStyle name="超链接 3 2" xfId="1084"/>
    <cellStyle name="超链接 4" xfId="1085"/>
    <cellStyle name="超链接 4 2" xfId="1086"/>
    <cellStyle name="好 2" xfId="1087"/>
    <cellStyle name="好 2 2" xfId="1088"/>
    <cellStyle name="好 2 2 2" xfId="1089"/>
    <cellStyle name="好 3" xfId="1090"/>
    <cellStyle name="好 3 2" xfId="1091"/>
    <cellStyle name="好 4" xfId="1092"/>
    <cellStyle name="好 5 3" xfId="1093"/>
    <cellStyle name="好_2008年地州对账表(国库资金） 2 2" xfId="1094"/>
    <cellStyle name="商品名称 2 3" xfId="1095"/>
    <cellStyle name="好 8" xfId="1096"/>
    <cellStyle name="好_0502通海县 2" xfId="1097"/>
    <cellStyle name="好_0502通海县 2 2" xfId="1098"/>
    <cellStyle name="好_0502通海县 3" xfId="1099"/>
    <cellStyle name="好_0605石屏" xfId="1100"/>
    <cellStyle name="好_0605石屏 2" xfId="1101"/>
    <cellStyle name="好_0605石屏 2 2" xfId="1102"/>
    <cellStyle name="好_0605石屏县" xfId="1103"/>
    <cellStyle name="好_0605石屏县 2" xfId="1104"/>
    <cellStyle name="好_0605石屏县 3" xfId="1105"/>
    <cellStyle name="好_1110洱源" xfId="1106"/>
    <cellStyle name="好_1110洱源 2" xfId="1107"/>
    <cellStyle name="解释性文本 4 3" xfId="1108"/>
    <cellStyle name="好_1110洱源 3" xfId="1109"/>
    <cellStyle name="解释性文本 4 4" xfId="1110"/>
    <cellStyle name="好_11大理" xfId="1111"/>
    <cellStyle name="好_11大理 2" xfId="1112"/>
    <cellStyle name="好_11大理 2 2" xfId="1113"/>
    <cellStyle name="好_M01-1 2" xfId="1114"/>
    <cellStyle name="好_11大理 3" xfId="1115"/>
    <cellStyle name="好_2007年地州资金往来对账表" xfId="1116"/>
    <cellStyle name="好_2007年地州资金往来对账表 2" xfId="1117"/>
    <cellStyle name="好_2007年地州资金往来对账表 2 2" xfId="1118"/>
    <cellStyle name="好_2008年地州对账表(国库资金） 3" xfId="1119"/>
    <cellStyle name="好_Book1" xfId="1120"/>
    <cellStyle name="好_Book1 2" xfId="1121"/>
    <cellStyle name="好_M01-1" xfId="1122"/>
    <cellStyle name="好_M01-1 2 2" xfId="1123"/>
    <cellStyle name="后继超级链接" xfId="1124"/>
    <cellStyle name="后继超级链接 2" xfId="1125"/>
    <cellStyle name="后继超级链接 2 2" xfId="1126"/>
    <cellStyle name="后继超级链接 3" xfId="1127"/>
    <cellStyle name="汇总 2 2 2" xfId="1128"/>
    <cellStyle name="汇总 2 2 2 2" xfId="1129"/>
    <cellStyle name="汇总 8" xfId="1130"/>
    <cellStyle name="汇总 2 2 3" xfId="1131"/>
    <cellStyle name="警告文本 2 2 2" xfId="1132"/>
    <cellStyle name="检查单元格 2" xfId="1133"/>
    <cellStyle name="汇总 2 3" xfId="1134"/>
    <cellStyle name="检查单元格 2 2" xfId="1135"/>
    <cellStyle name="汇总 2 3 2" xfId="1136"/>
    <cellStyle name="检查单元格 3" xfId="1137"/>
    <cellStyle name="汇总 2 4" xfId="1138"/>
    <cellStyle name="检查单元格 3 2" xfId="1139"/>
    <cellStyle name="汇总 2 4 2" xfId="1140"/>
    <cellStyle name="检查单元格 4" xfId="1141"/>
    <cellStyle name="汇总 2 5" xfId="1142"/>
    <cellStyle name="汇总 3 2" xfId="1143"/>
    <cellStyle name="汇总 3 2 2" xfId="1144"/>
    <cellStyle name="汇总 3 2 2 2" xfId="1145"/>
    <cellStyle name="汇总 3 2 3" xfId="1146"/>
    <cellStyle name="警告文本 3 2 2" xfId="1147"/>
    <cellStyle name="汇总 3 3 2" xfId="1148"/>
    <cellStyle name="汇总 3 4" xfId="1149"/>
    <cellStyle name="汇总 3 4 2" xfId="1150"/>
    <cellStyle name="汇总 3 5" xfId="1151"/>
    <cellStyle name="汇总 4 2" xfId="1152"/>
    <cellStyle name="汇总 4 2 2" xfId="1153"/>
    <cellStyle name="汇总 4 2 2 2" xfId="1154"/>
    <cellStyle name="汇总 4 2 3" xfId="1155"/>
    <cellStyle name="警告文本 4 2 2" xfId="1156"/>
    <cellStyle name="汇总 4 3" xfId="1157"/>
    <cellStyle name="汇总 4 3 2" xfId="1158"/>
    <cellStyle name="汇总 4 4" xfId="1159"/>
    <cellStyle name="汇总 4 4 2" xfId="1160"/>
    <cellStyle name="汇总 4 5" xfId="1161"/>
    <cellStyle name="汇总 5 2" xfId="1162"/>
    <cellStyle name="汇总 5 2 2" xfId="1163"/>
    <cellStyle name="汇总 5 3" xfId="1164"/>
    <cellStyle name="汇总 5 3 2" xfId="1165"/>
    <cellStyle name="汇总 5 4" xfId="1166"/>
    <cellStyle name="千分位_97-917" xfId="1167"/>
    <cellStyle name="汇总 7 2" xfId="1168"/>
    <cellStyle name="汇总 8 2" xfId="1169"/>
    <cellStyle name="计算 2" xfId="1170"/>
    <cellStyle name="计算 2 2" xfId="1171"/>
    <cellStyle name="计算 2 2 2" xfId="1172"/>
    <cellStyle name="计算 3" xfId="1173"/>
    <cellStyle name="计算 3 2" xfId="1174"/>
    <cellStyle name="计算 3 2 2" xfId="1175"/>
    <cellStyle name="计算 3 4" xfId="1176"/>
    <cellStyle name="计算 4 2" xfId="1177"/>
    <cellStyle name="计算 4 3" xfId="1178"/>
    <cellStyle name="计算 4 4" xfId="1179"/>
    <cellStyle name="计算 5" xfId="1180"/>
    <cellStyle name="计算 5 2" xfId="1181"/>
    <cellStyle name="计算 5 3" xfId="1182"/>
    <cellStyle name="计算 6" xfId="1183"/>
    <cellStyle name="计算 7" xfId="1184"/>
    <cellStyle name="计算 8" xfId="1185"/>
    <cellStyle name="检查单元格 2 3" xfId="1186"/>
    <cellStyle name="检查单元格 3 3" xfId="1187"/>
    <cellStyle name="检查单元格 4 2" xfId="1188"/>
    <cellStyle name="检查单元格 4 2 2" xfId="1189"/>
    <cellStyle name="检查单元格 4 3" xfId="1190"/>
    <cellStyle name="检查单元格 4 4" xfId="1191"/>
    <cellStyle name="检查单元格 5" xfId="1192"/>
    <cellStyle name="检查单元格 5 2" xfId="1193"/>
    <cellStyle name="检查单元格 5 3" xfId="1194"/>
    <cellStyle name="检查单元格 8" xfId="1195"/>
    <cellStyle name="解释性文本 3 3" xfId="1196"/>
    <cellStyle name="解释性文本 3 4" xfId="1197"/>
    <cellStyle name="解释性文本 4 2" xfId="1198"/>
    <cellStyle name="解释性文本 4 2 2" xfId="1199"/>
    <cellStyle name="借出原因 2" xfId="1200"/>
    <cellStyle name="借出原因 2 2" xfId="1201"/>
    <cellStyle name="借出原因 2 2 2" xfId="1202"/>
    <cellStyle name="借出原因 2 3" xfId="1203"/>
    <cellStyle name="借出原因 3" xfId="1204"/>
    <cellStyle name="借出原因 3 2" xfId="1205"/>
    <cellStyle name="借出原因 4" xfId="1206"/>
    <cellStyle name="警告文本 2" xfId="1207"/>
    <cellStyle name="警告文本 2 2" xfId="1208"/>
    <cellStyle name="警告文本 2 3" xfId="1209"/>
    <cellStyle name="警告文本 2 4" xfId="1210"/>
    <cellStyle name="警告文本 3" xfId="1211"/>
    <cellStyle name="警告文本 3 2" xfId="1212"/>
    <cellStyle name="警告文本 3 3" xfId="1213"/>
    <cellStyle name="警告文本 3 4" xfId="1214"/>
    <cellStyle name="警告文本 4" xfId="1215"/>
    <cellStyle name="警告文本 4 3" xfId="1216"/>
    <cellStyle name="警告文本 4 4" xfId="1217"/>
    <cellStyle name="警告文本 5" xfId="1218"/>
    <cellStyle name="警告文本 5 2" xfId="1219"/>
    <cellStyle name="警告文本 5 3" xfId="1220"/>
    <cellStyle name="警告文本 7" xfId="1221"/>
    <cellStyle name="链接单元格 2 2" xfId="1222"/>
    <cellStyle name="链接单元格 2 2 2" xfId="1223"/>
    <cellStyle name="链接单元格 2 3" xfId="1224"/>
    <cellStyle name="链接单元格 2 4" xfId="1225"/>
    <cellStyle name="链接单元格 3 2" xfId="1226"/>
    <cellStyle name="链接单元格 3 3" xfId="1227"/>
    <cellStyle name="链接单元格 3 4" xfId="1228"/>
    <cellStyle name="链接单元格 4 2" xfId="1229"/>
    <cellStyle name="链接单元格 4 2 2" xfId="1230"/>
    <cellStyle name="链接单元格 4 3" xfId="1231"/>
    <cellStyle name="链接单元格 4 4" xfId="1232"/>
    <cellStyle name="链接单元格 5 2" xfId="1233"/>
    <cellStyle name="链接单元格 5 3" xfId="1234"/>
    <cellStyle name="普通_97-917" xfId="1235"/>
    <cellStyle name="千位分隔 11" xfId="1236"/>
    <cellStyle name="千分位[0]_laroux" xfId="1237"/>
    <cellStyle name="输入 8" xfId="1238"/>
    <cellStyle name="常规_表样--2016年1至7月云南省及省本级地方财政收支执行情况（国资预算）全省数据与国库一致send预算局826" xfId="1239"/>
    <cellStyle name="千位[0]_ 方正PC" xfId="1240"/>
    <cellStyle name="千位_ 方正PC" xfId="1241"/>
    <cellStyle name="千位分隔 11 2" xfId="1242"/>
    <cellStyle name="千位分隔 2 2 2" xfId="1243"/>
    <cellStyle name="千位分隔 4 6" xfId="1244"/>
    <cellStyle name="千位分隔 4 6 2" xfId="1245"/>
    <cellStyle name="千位分隔 7 2" xfId="1246"/>
    <cellStyle name="千位分隔 8 2" xfId="1247"/>
    <cellStyle name="强调文字颜色 4 2 2 2" xfId="1248"/>
    <cellStyle name="千位分隔 9" xfId="1249"/>
    <cellStyle name="强调 1" xfId="1250"/>
    <cellStyle name="强调 1 2" xfId="1251"/>
    <cellStyle name="强调 2" xfId="1252"/>
    <cellStyle name="强调 3 2" xfId="1253"/>
    <cellStyle name="强调文字颜色 1 2 2" xfId="1254"/>
    <cellStyle name="强调文字颜色 1 2 2 2" xfId="1255"/>
    <cellStyle name="强调文字颜色 1 2 3" xfId="1256"/>
    <cellStyle name="强调文字颜色 6 2 2 2" xfId="1257"/>
    <cellStyle name="强调文字颜色 1 3" xfId="1258"/>
    <cellStyle name="强调文字颜色 1 3 2" xfId="1259"/>
    <cellStyle name="强调文字颜色 2 2" xfId="1260"/>
    <cellStyle name="强调文字颜色 2 2 3" xfId="1261"/>
    <cellStyle name="强调文字颜色 2 3" xfId="1262"/>
    <cellStyle name="强调文字颜色 3 2" xfId="1263"/>
    <cellStyle name="适中 2 3" xfId="1264"/>
    <cellStyle name="强调文字颜色 3 2 2" xfId="1265"/>
    <cellStyle name="强调文字颜色 3 2 2 2" xfId="1266"/>
    <cellStyle name="适中 2 4" xfId="1267"/>
    <cellStyle name="强调文字颜色 3 2 3" xfId="1268"/>
    <cellStyle name="强调文字颜色 4 2 2" xfId="1269"/>
    <cellStyle name="强调文字颜色 4 2 3" xfId="1270"/>
    <cellStyle name="强调文字颜色 5 2" xfId="1271"/>
    <cellStyle name="强调文字颜色 5 3" xfId="1272"/>
    <cellStyle name="强调文字颜色 5 3 2" xfId="1273"/>
    <cellStyle name="强调文字颜色 6 2" xfId="1274"/>
    <cellStyle name="强调文字颜色 6 2 2" xfId="1275"/>
    <cellStyle name="强调文字颜色 6 2 3" xfId="1276"/>
    <cellStyle name="强调文字颜色 6 3" xfId="1277"/>
    <cellStyle name="强调文字颜色 6 3 2" xfId="1278"/>
    <cellStyle name="日期 2 2 2" xfId="1279"/>
    <cellStyle name="日期 2 3" xfId="1280"/>
    <cellStyle name="日期 3 2" xfId="1281"/>
    <cellStyle name="日期 4" xfId="1282"/>
    <cellStyle name="商品名称" xfId="1283"/>
    <cellStyle name="商品名称 2" xfId="1284"/>
    <cellStyle name="商品名称 2 2 2" xfId="1285"/>
    <cellStyle name="商品名称 3" xfId="1286"/>
    <cellStyle name="适中 2" xfId="1287"/>
    <cellStyle name="适中 3 2" xfId="1288"/>
    <cellStyle name="适中 3 2 2" xfId="1289"/>
    <cellStyle name="适中 3 4" xfId="1290"/>
    <cellStyle name="适中 4 2 2" xfId="1291"/>
    <cellStyle name="适中 4 4" xfId="1292"/>
    <cellStyle name="输出 2" xfId="1293"/>
    <cellStyle name="输出 2 2" xfId="1294"/>
    <cellStyle name="输出 2 3" xfId="1295"/>
    <cellStyle name="输出 2 4" xfId="1296"/>
    <cellStyle name="输出 3" xfId="1297"/>
    <cellStyle name="输出 3 2" xfId="1298"/>
    <cellStyle name="输出 4" xfId="1299"/>
    <cellStyle name="输出 5" xfId="1300"/>
    <cellStyle name="寘嬫愗傝_Region Orders (2)" xfId="1301"/>
    <cellStyle name="输出 5 2" xfId="1302"/>
    <cellStyle name="输出 5 3" xfId="1303"/>
    <cellStyle name="输出 6" xfId="1304"/>
    <cellStyle name="输出 7" xfId="1305"/>
    <cellStyle name="输出 8" xfId="1306"/>
    <cellStyle name="输入 2 2 2" xfId="1307"/>
    <cellStyle name="输入 2 3" xfId="1308"/>
    <cellStyle name="输入 4 4" xfId="1309"/>
    <cellStyle name="输入 5" xfId="1310"/>
    <cellStyle name="输入 5 2" xfId="1311"/>
    <cellStyle name="输入 5 3" xfId="1312"/>
    <cellStyle name="输入 6" xfId="1313"/>
    <cellStyle name="输入 7" xfId="1314"/>
    <cellStyle name="数量 2 2" xfId="1315"/>
    <cellStyle name="数量 2 3" xfId="1316"/>
    <cellStyle name="未定义" xfId="1317"/>
    <cellStyle name="样式 1" xfId="1318"/>
    <cellStyle name="寘嬫愗傝 [0.00]_Region Orders (2)" xfId="1319"/>
    <cellStyle name="注释 2 2" xfId="1320"/>
    <cellStyle name="注释 2 2 2" xfId="1321"/>
    <cellStyle name="注释 2 3" xfId="1322"/>
    <cellStyle name="注释 2 4" xfId="1323"/>
    <cellStyle name="注释 3" xfId="1324"/>
    <cellStyle name="注释 3 2" xfId="1325"/>
    <cellStyle name="注释 3 2 2" xfId="1326"/>
    <cellStyle name="注释 3 3" xfId="1327"/>
    <cellStyle name="注释 3 4" xfId="1328"/>
    <cellStyle name="注释 4" xfId="1329"/>
    <cellStyle name="注释 5" xfId="1330"/>
    <cellStyle name="注释 5 2" xfId="1331"/>
    <cellStyle name="注释 5 3" xfId="1332"/>
    <cellStyle name="注释 6" xfId="1333"/>
    <cellStyle name="Normal" xfId="1334"/>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 val="地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 val="Main"/>
      <sheetName val="Sheet1"/>
      <sheetName val="eqpmad2"/>
      <sheetName val="基本支出经济分类透视"/>
      <sheetName val="地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B0F0"/>
  </sheetPr>
  <dimension ref="A1:F45"/>
  <sheetViews>
    <sheetView showGridLines="0" showZeros="0" view="pageBreakPreview" zoomScaleNormal="90" workbookViewId="0">
      <pane ySplit="3" topLeftCell="A30" activePane="bottomLeft" state="frozen"/>
      <selection/>
      <selection pane="bottomLeft" activeCell="C3" sqref="C3:D3"/>
    </sheetView>
  </sheetViews>
  <sheetFormatPr defaultColWidth="9" defaultRowHeight="15.6" outlineLevelCol="5"/>
  <cols>
    <col min="1" max="1" width="0.12037037037037" style="115" customWidth="1"/>
    <col min="2" max="2" width="50.75" style="115" customWidth="1"/>
    <col min="3" max="4" width="20.6296296296296" style="115" customWidth="1"/>
    <col min="5" max="5" width="20.25" style="115" customWidth="1"/>
    <col min="6" max="6" width="3.87962962962963" style="176" customWidth="1"/>
    <col min="7" max="16384" width="9" style="176"/>
  </cols>
  <sheetData>
    <row r="1" s="321" customFormat="1" ht="45" customHeight="1" spans="1:6">
      <c r="A1" s="324"/>
      <c r="B1" s="324" t="s">
        <v>0</v>
      </c>
      <c r="C1" s="324"/>
      <c r="D1" s="324"/>
      <c r="E1" s="324"/>
      <c r="F1" s="373"/>
    </row>
    <row r="2" ht="18.95" customHeight="1" spans="2:5">
      <c r="B2" s="374"/>
      <c r="C2" s="252"/>
      <c r="D2" s="252"/>
      <c r="E2" s="375" t="s">
        <v>1</v>
      </c>
    </row>
    <row r="3" s="370" customFormat="1" ht="45" customHeight="1" spans="1:6">
      <c r="A3" s="376" t="s">
        <v>2</v>
      </c>
      <c r="B3" s="255" t="s">
        <v>3</v>
      </c>
      <c r="C3" s="73" t="s">
        <v>4</v>
      </c>
      <c r="D3" s="73" t="s">
        <v>5</v>
      </c>
      <c r="E3" s="73" t="s">
        <v>6</v>
      </c>
      <c r="F3" s="182" t="s">
        <v>7</v>
      </c>
    </row>
    <row r="4" ht="32.1" customHeight="1" spans="1:6">
      <c r="A4" s="377" t="s">
        <v>8</v>
      </c>
      <c r="B4" s="378" t="s">
        <v>9</v>
      </c>
      <c r="C4" s="170">
        <f>SUM(C5:C19)</f>
        <v>51000</v>
      </c>
      <c r="D4" s="170">
        <f>SUM(D5:D19)</f>
        <v>51000</v>
      </c>
      <c r="E4" s="379">
        <f t="shared" ref="E4:E40" si="0">IF(C4&gt;0,D4/C4-1,IF(C4&lt;0,-(D4/C4-1),""))</f>
        <v>0</v>
      </c>
      <c r="F4" s="187" t="str">
        <f t="shared" ref="F4:F40" si="1">IF(LEN(A4)=3,"是",IF(B4&lt;&gt;"",IF(SUM(C4:D4)&lt;&gt;0,"是","否"),"是"))</f>
        <v>是</v>
      </c>
    </row>
    <row r="5" ht="32.1" customHeight="1" spans="1:6">
      <c r="A5" s="268" t="s">
        <v>10</v>
      </c>
      <c r="B5" s="380" t="s">
        <v>11</v>
      </c>
      <c r="C5" s="272">
        <v>20721</v>
      </c>
      <c r="D5" s="272">
        <v>20276</v>
      </c>
      <c r="E5" s="379">
        <f t="shared" si="0"/>
        <v>-0.021</v>
      </c>
      <c r="F5" s="187" t="str">
        <f t="shared" si="1"/>
        <v>是</v>
      </c>
    </row>
    <row r="6" ht="32.1" customHeight="1" spans="1:6">
      <c r="A6" s="268" t="s">
        <v>12</v>
      </c>
      <c r="B6" s="380" t="s">
        <v>13</v>
      </c>
      <c r="C6" s="272">
        <v>2320</v>
      </c>
      <c r="D6" s="272">
        <v>1520</v>
      </c>
      <c r="E6" s="379">
        <f t="shared" si="0"/>
        <v>-0.345</v>
      </c>
      <c r="F6" s="187" t="str">
        <f t="shared" si="1"/>
        <v>是</v>
      </c>
    </row>
    <row r="7" ht="32.1" customHeight="1" spans="1:6">
      <c r="A7" s="268" t="s">
        <v>14</v>
      </c>
      <c r="B7" s="380" t="s">
        <v>15</v>
      </c>
      <c r="C7" s="272">
        <v>1005</v>
      </c>
      <c r="D7" s="272">
        <v>1140</v>
      </c>
      <c r="E7" s="379">
        <f t="shared" si="0"/>
        <v>0.134</v>
      </c>
      <c r="F7" s="187" t="str">
        <f t="shared" si="1"/>
        <v>是</v>
      </c>
    </row>
    <row r="8" customFormat="1" ht="32.1" customHeight="1" spans="1:6">
      <c r="A8" s="381" t="s">
        <v>16</v>
      </c>
      <c r="B8" s="382" t="s">
        <v>17</v>
      </c>
      <c r="C8" s="272">
        <v>1500</v>
      </c>
      <c r="D8" s="272">
        <v>1364</v>
      </c>
      <c r="E8" s="379">
        <f t="shared" si="0"/>
        <v>-0.091</v>
      </c>
      <c r="F8" s="187" t="str">
        <f t="shared" si="1"/>
        <v>是</v>
      </c>
    </row>
    <row r="9" ht="32.1" customHeight="1" spans="1:6">
      <c r="A9" s="268" t="s">
        <v>18</v>
      </c>
      <c r="B9" s="380" t="s">
        <v>19</v>
      </c>
      <c r="C9" s="272">
        <v>1772</v>
      </c>
      <c r="D9" s="272">
        <v>2100</v>
      </c>
      <c r="E9" s="379">
        <f t="shared" si="0"/>
        <v>0.185</v>
      </c>
      <c r="F9" s="187" t="str">
        <f t="shared" si="1"/>
        <v>是</v>
      </c>
    </row>
    <row r="10" customFormat="1" ht="32.1" customHeight="1" spans="1:6">
      <c r="A10" s="381" t="s">
        <v>20</v>
      </c>
      <c r="B10" s="382" t="s">
        <v>21</v>
      </c>
      <c r="C10" s="272">
        <v>2140</v>
      </c>
      <c r="D10" s="272">
        <v>2400</v>
      </c>
      <c r="E10" s="379">
        <f t="shared" si="0"/>
        <v>0.121</v>
      </c>
      <c r="F10" s="187" t="str">
        <f t="shared" si="1"/>
        <v>是</v>
      </c>
    </row>
    <row r="11" customFormat="1" ht="32.1" customHeight="1" spans="1:6">
      <c r="A11" s="381" t="s">
        <v>22</v>
      </c>
      <c r="B11" s="382" t="s">
        <v>23</v>
      </c>
      <c r="C11" s="272">
        <v>830</v>
      </c>
      <c r="D11" s="272">
        <v>1000</v>
      </c>
      <c r="E11" s="379">
        <f t="shared" si="0"/>
        <v>0.205</v>
      </c>
      <c r="F11" s="187" t="str">
        <f t="shared" si="1"/>
        <v>是</v>
      </c>
    </row>
    <row r="12" customFormat="1" ht="32.1" customHeight="1" spans="1:6">
      <c r="A12" s="381" t="s">
        <v>24</v>
      </c>
      <c r="B12" s="382" t="s">
        <v>25</v>
      </c>
      <c r="C12" s="272">
        <v>2035</v>
      </c>
      <c r="D12" s="272">
        <v>2400</v>
      </c>
      <c r="E12" s="379">
        <f t="shared" si="0"/>
        <v>0.179</v>
      </c>
      <c r="F12" s="187" t="str">
        <f t="shared" si="1"/>
        <v>是</v>
      </c>
    </row>
    <row r="13" customFormat="1" ht="32.1" customHeight="1" spans="1:6">
      <c r="A13" s="381" t="s">
        <v>26</v>
      </c>
      <c r="B13" s="382" t="s">
        <v>27</v>
      </c>
      <c r="C13" s="272">
        <v>3317</v>
      </c>
      <c r="D13" s="272">
        <v>5100</v>
      </c>
      <c r="E13" s="379">
        <f t="shared" si="0"/>
        <v>0.538</v>
      </c>
      <c r="F13" s="187" t="str">
        <f t="shared" si="1"/>
        <v>是</v>
      </c>
    </row>
    <row r="14" customFormat="1" ht="32.1" customHeight="1" spans="1:6">
      <c r="A14" s="381" t="s">
        <v>28</v>
      </c>
      <c r="B14" s="382" t="s">
        <v>29</v>
      </c>
      <c r="C14" s="272">
        <v>3000</v>
      </c>
      <c r="D14" s="272">
        <v>3100</v>
      </c>
      <c r="E14" s="379">
        <f t="shared" si="0"/>
        <v>0.033</v>
      </c>
      <c r="F14" s="187" t="str">
        <f t="shared" si="1"/>
        <v>是</v>
      </c>
    </row>
    <row r="15" ht="32.1" customHeight="1" spans="1:6">
      <c r="A15" s="268" t="s">
        <v>30</v>
      </c>
      <c r="B15" s="380" t="s">
        <v>31</v>
      </c>
      <c r="C15" s="272">
        <v>3000</v>
      </c>
      <c r="D15" s="272">
        <v>2200</v>
      </c>
      <c r="E15" s="379">
        <f t="shared" si="0"/>
        <v>-0.267</v>
      </c>
      <c r="F15" s="187" t="str">
        <f t="shared" si="1"/>
        <v>是</v>
      </c>
    </row>
    <row r="16" customFormat="1" ht="32.1" customHeight="1" spans="1:6">
      <c r="A16" s="381" t="s">
        <v>32</v>
      </c>
      <c r="B16" s="382" t="s">
        <v>33</v>
      </c>
      <c r="C16" s="272">
        <v>6100</v>
      </c>
      <c r="D16" s="272">
        <v>5240</v>
      </c>
      <c r="E16" s="379">
        <f t="shared" si="0"/>
        <v>-0.141</v>
      </c>
      <c r="F16" s="187" t="str">
        <f t="shared" si="1"/>
        <v>是</v>
      </c>
    </row>
    <row r="17" customFormat="1" ht="32.1" customHeight="1" spans="1:6">
      <c r="A17" s="381" t="s">
        <v>34</v>
      </c>
      <c r="B17" s="382" t="s">
        <v>35</v>
      </c>
      <c r="C17" s="272">
        <v>2700</v>
      </c>
      <c r="D17" s="272">
        <v>2800</v>
      </c>
      <c r="E17" s="379">
        <f t="shared" si="0"/>
        <v>0.037</v>
      </c>
      <c r="F17" s="187" t="str">
        <f t="shared" si="1"/>
        <v>是</v>
      </c>
    </row>
    <row r="18" customFormat="1" ht="32.1" customHeight="1" spans="1:6">
      <c r="A18" s="381" t="s">
        <v>36</v>
      </c>
      <c r="B18" s="382" t="s">
        <v>37</v>
      </c>
      <c r="C18" s="272">
        <v>530</v>
      </c>
      <c r="D18" s="272">
        <v>360</v>
      </c>
      <c r="E18" s="379">
        <f t="shared" si="0"/>
        <v>-0.321</v>
      </c>
      <c r="F18" s="187" t="str">
        <f t="shared" si="1"/>
        <v>是</v>
      </c>
    </row>
    <row r="19" customFormat="1" ht="32.1" customHeight="1" spans="1:6">
      <c r="A19" s="394" t="s">
        <v>38</v>
      </c>
      <c r="B19" s="382" t="s">
        <v>39</v>
      </c>
      <c r="C19" s="383">
        <v>30</v>
      </c>
      <c r="D19" s="383"/>
      <c r="E19" s="379">
        <f t="shared" si="0"/>
        <v>-1</v>
      </c>
      <c r="F19" s="187" t="str">
        <f t="shared" si="1"/>
        <v>是</v>
      </c>
    </row>
    <row r="20" ht="32.1" customHeight="1" spans="1:6">
      <c r="A20" s="264" t="s">
        <v>40</v>
      </c>
      <c r="B20" s="378" t="s">
        <v>41</v>
      </c>
      <c r="C20" s="170">
        <f>SUM(C21:C28)</f>
        <v>49000</v>
      </c>
      <c r="D20" s="170">
        <f>SUM(D21:D28)</f>
        <v>39000</v>
      </c>
      <c r="E20" s="379">
        <f t="shared" si="0"/>
        <v>-0.204</v>
      </c>
      <c r="F20" s="187" t="str">
        <f t="shared" si="1"/>
        <v>是</v>
      </c>
    </row>
    <row r="21" ht="32.1" customHeight="1" spans="1:6">
      <c r="A21" s="384" t="s">
        <v>42</v>
      </c>
      <c r="B21" s="380" t="s">
        <v>43</v>
      </c>
      <c r="C21" s="272">
        <v>2350</v>
      </c>
      <c r="D21" s="272">
        <v>2900</v>
      </c>
      <c r="E21" s="379">
        <f t="shared" si="0"/>
        <v>0.234</v>
      </c>
      <c r="F21" s="187" t="str">
        <f t="shared" si="1"/>
        <v>是</v>
      </c>
    </row>
    <row r="22" ht="32.1" customHeight="1" spans="1:6">
      <c r="A22" s="268" t="s">
        <v>44</v>
      </c>
      <c r="B22" s="385" t="s">
        <v>45</v>
      </c>
      <c r="C22" s="272">
        <v>6962</v>
      </c>
      <c r="D22" s="272">
        <v>5840</v>
      </c>
      <c r="E22" s="379">
        <f t="shared" si="0"/>
        <v>-0.161</v>
      </c>
      <c r="F22" s="187" t="str">
        <f t="shared" si="1"/>
        <v>是</v>
      </c>
    </row>
    <row r="23" ht="32.1" customHeight="1" spans="1:6">
      <c r="A23" s="268" t="s">
        <v>46</v>
      </c>
      <c r="B23" s="380" t="s">
        <v>47</v>
      </c>
      <c r="C23" s="272">
        <v>6686</v>
      </c>
      <c r="D23" s="272">
        <v>5300</v>
      </c>
      <c r="E23" s="379">
        <f t="shared" si="0"/>
        <v>-0.207</v>
      </c>
      <c r="F23" s="187" t="str">
        <f t="shared" si="1"/>
        <v>是</v>
      </c>
    </row>
    <row r="24" ht="32.1" customHeight="1" spans="1:6">
      <c r="A24" s="268" t="s">
        <v>48</v>
      </c>
      <c r="B24" s="380" t="s">
        <v>49</v>
      </c>
      <c r="C24" s="272">
        <v>0</v>
      </c>
      <c r="D24" s="272">
        <v>0</v>
      </c>
      <c r="E24" s="379" t="str">
        <f t="shared" si="0"/>
        <v/>
      </c>
      <c r="F24" s="187" t="str">
        <f t="shared" si="1"/>
        <v>否</v>
      </c>
    </row>
    <row r="25" ht="32.1" customHeight="1" spans="1:6">
      <c r="A25" s="268" t="s">
        <v>50</v>
      </c>
      <c r="B25" s="380" t="s">
        <v>51</v>
      </c>
      <c r="C25" s="272">
        <v>32572</v>
      </c>
      <c r="D25" s="272">
        <v>24580</v>
      </c>
      <c r="E25" s="379">
        <f t="shared" si="0"/>
        <v>-0.245</v>
      </c>
      <c r="F25" s="187" t="str">
        <f t="shared" si="1"/>
        <v>是</v>
      </c>
    </row>
    <row r="26" customFormat="1" ht="32.1" customHeight="1" spans="1:6">
      <c r="A26" s="381" t="s">
        <v>52</v>
      </c>
      <c r="B26" s="382" t="s">
        <v>53</v>
      </c>
      <c r="C26" s="272">
        <v>0</v>
      </c>
      <c r="D26" s="272">
        <v>0</v>
      </c>
      <c r="E26" s="379" t="str">
        <f t="shared" si="0"/>
        <v/>
      </c>
      <c r="F26" s="187" t="str">
        <f t="shared" si="1"/>
        <v>否</v>
      </c>
    </row>
    <row r="27" ht="32.1" customHeight="1" spans="1:6">
      <c r="A27" s="268" t="s">
        <v>54</v>
      </c>
      <c r="B27" s="380" t="s">
        <v>55</v>
      </c>
      <c r="C27" s="272">
        <v>230</v>
      </c>
      <c r="D27" s="272">
        <v>180</v>
      </c>
      <c r="E27" s="379">
        <f t="shared" si="0"/>
        <v>-0.217</v>
      </c>
      <c r="F27" s="187" t="str">
        <f t="shared" si="1"/>
        <v>是</v>
      </c>
    </row>
    <row r="28" ht="32.1" customHeight="1" spans="1:6">
      <c r="A28" s="268" t="s">
        <v>56</v>
      </c>
      <c r="B28" s="380" t="s">
        <v>57</v>
      </c>
      <c r="C28" s="272">
        <v>200</v>
      </c>
      <c r="D28" s="272">
        <v>200</v>
      </c>
      <c r="E28" s="379">
        <f t="shared" si="0"/>
        <v>0</v>
      </c>
      <c r="F28" s="187" t="str">
        <f t="shared" si="1"/>
        <v>是</v>
      </c>
    </row>
    <row r="29" ht="32.1" customHeight="1" spans="1:6">
      <c r="A29" s="268"/>
      <c r="B29" s="380"/>
      <c r="C29" s="272"/>
      <c r="D29" s="272"/>
      <c r="E29" s="379" t="str">
        <f t="shared" si="0"/>
        <v/>
      </c>
      <c r="F29" s="187" t="str">
        <f t="shared" si="1"/>
        <v>是</v>
      </c>
    </row>
    <row r="30" s="251" customFormat="1" ht="32.1" customHeight="1" spans="1:6">
      <c r="A30" s="369"/>
      <c r="B30" s="230" t="s">
        <v>58</v>
      </c>
      <c r="C30" s="170">
        <f>C20+C4</f>
        <v>100000</v>
      </c>
      <c r="D30" s="170">
        <f>D20+D4</f>
        <v>90000</v>
      </c>
      <c r="E30" s="379">
        <f t="shared" si="0"/>
        <v>-0.1</v>
      </c>
      <c r="F30" s="187" t="str">
        <f t="shared" si="1"/>
        <v>是</v>
      </c>
    </row>
    <row r="31" ht="32.1" customHeight="1" spans="1:6">
      <c r="A31" s="264">
        <v>105</v>
      </c>
      <c r="B31" s="147" t="s">
        <v>59</v>
      </c>
      <c r="C31" s="362"/>
      <c r="D31" s="362"/>
      <c r="E31" s="379" t="str">
        <f t="shared" si="0"/>
        <v/>
      </c>
      <c r="F31" s="187" t="str">
        <f t="shared" si="1"/>
        <v>是</v>
      </c>
    </row>
    <row r="32" ht="32.1" customHeight="1" spans="1:6">
      <c r="A32" s="386">
        <v>110</v>
      </c>
      <c r="B32" s="387" t="s">
        <v>60</v>
      </c>
      <c r="C32" s="362">
        <f>SUM(C33:C40)</f>
        <v>320000</v>
      </c>
      <c r="D32" s="362">
        <f>SUM(D33:D40)</f>
        <v>394250</v>
      </c>
      <c r="E32" s="379">
        <f t="shared" si="0"/>
        <v>0.232</v>
      </c>
      <c r="F32" s="187" t="str">
        <f t="shared" si="1"/>
        <v>是</v>
      </c>
    </row>
    <row r="33" ht="32.1" customHeight="1" spans="1:6">
      <c r="A33" s="274">
        <v>11001</v>
      </c>
      <c r="B33" s="275" t="s">
        <v>61</v>
      </c>
      <c r="C33" s="272">
        <v>11959</v>
      </c>
      <c r="D33" s="272">
        <v>12959</v>
      </c>
      <c r="E33" s="379">
        <f t="shared" si="0"/>
        <v>0.084</v>
      </c>
      <c r="F33" s="187" t="str">
        <f t="shared" si="1"/>
        <v>是</v>
      </c>
    </row>
    <row r="34" ht="32.1" customHeight="1" spans="1:6">
      <c r="A34" s="274"/>
      <c r="B34" s="275" t="s">
        <v>62</v>
      </c>
      <c r="C34" s="272">
        <v>251926</v>
      </c>
      <c r="D34" s="272">
        <v>266013</v>
      </c>
      <c r="E34" s="379">
        <f t="shared" si="0"/>
        <v>0.056</v>
      </c>
      <c r="F34" s="187" t="str">
        <f t="shared" si="1"/>
        <v>是</v>
      </c>
    </row>
    <row r="35" ht="32.1" customHeight="1" spans="1:6">
      <c r="A35" s="274">
        <v>11006</v>
      </c>
      <c r="B35" s="275" t="s">
        <v>63</v>
      </c>
      <c r="C35" s="272"/>
      <c r="D35" s="272"/>
      <c r="E35" s="379" t="str">
        <f t="shared" si="0"/>
        <v/>
      </c>
      <c r="F35" s="187" t="str">
        <f t="shared" si="1"/>
        <v>否</v>
      </c>
    </row>
    <row r="36" ht="32.1" customHeight="1" spans="1:6">
      <c r="A36" s="274">
        <v>11008</v>
      </c>
      <c r="B36" s="275" t="s">
        <v>64</v>
      </c>
      <c r="C36" s="272">
        <v>4515</v>
      </c>
      <c r="D36" s="272">
        <v>378</v>
      </c>
      <c r="E36" s="379">
        <f t="shared" si="0"/>
        <v>-0.916</v>
      </c>
      <c r="F36" s="187" t="str">
        <f t="shared" si="1"/>
        <v>是</v>
      </c>
    </row>
    <row r="37" ht="32.1" customHeight="1" spans="1:6">
      <c r="A37" s="274">
        <v>11009</v>
      </c>
      <c r="B37" s="275" t="s">
        <v>65</v>
      </c>
      <c r="C37" s="272">
        <v>3000</v>
      </c>
      <c r="D37" s="272">
        <v>2000</v>
      </c>
      <c r="E37" s="379">
        <f t="shared" si="0"/>
        <v>-0.333</v>
      </c>
      <c r="F37" s="187" t="str">
        <f t="shared" si="1"/>
        <v>是</v>
      </c>
    </row>
    <row r="38" customFormat="1" ht="32.1" customHeight="1" spans="1:6">
      <c r="A38" s="274">
        <v>11011</v>
      </c>
      <c r="B38" s="275" t="s">
        <v>66</v>
      </c>
      <c r="C38" s="272">
        <v>48600</v>
      </c>
      <c r="D38" s="272">
        <v>112900</v>
      </c>
      <c r="E38" s="379"/>
      <c r="F38" s="187"/>
    </row>
    <row r="39" s="371" customFormat="1" ht="32.1" customHeight="1" spans="1:6">
      <c r="A39" s="388">
        <v>11013</v>
      </c>
      <c r="B39" s="389" t="s">
        <v>67</v>
      </c>
      <c r="C39" s="383"/>
      <c r="D39" s="383"/>
      <c r="E39" s="379" t="str">
        <f>IF(C39&gt;0,D39/C39-1,IF(C39&lt;0,-(D39/C39-1),""))</f>
        <v/>
      </c>
      <c r="F39" s="187" t="str">
        <f>IF(LEN(A39)=3,"是",IF(B39&lt;&gt;"",IF(SUM(C39:D39)&lt;&gt;0,"是","否"),"是"))</f>
        <v>否</v>
      </c>
    </row>
    <row r="40" s="372" customFormat="1" ht="32.1" customHeight="1" spans="1:6">
      <c r="A40" s="274">
        <v>11015</v>
      </c>
      <c r="B40" s="390" t="s">
        <v>68</v>
      </c>
      <c r="C40" s="272"/>
      <c r="D40" s="272"/>
      <c r="E40" s="379" t="str">
        <f>IF(C40&gt;0,D40/C40-1,IF(C40&lt;0,-(D40/C40-1),""))</f>
        <v/>
      </c>
      <c r="F40" s="187" t="str">
        <f>IF(LEN(A40)=3,"是",IF(B40&lt;&gt;"",IF(SUM(C40:D40)&lt;&gt;0,"是","否"),"是"))</f>
        <v>否</v>
      </c>
    </row>
    <row r="41" ht="32.1" customHeight="1" spans="1:6">
      <c r="A41" s="391"/>
      <c r="B41" s="392" t="s">
        <v>69</v>
      </c>
      <c r="C41" s="170">
        <f>C30+C31+C32</f>
        <v>420000</v>
      </c>
      <c r="D41" s="170">
        <f>D30+D31+D32</f>
        <v>484250</v>
      </c>
      <c r="E41" s="379">
        <f>IF(C41&gt;0,D41/C41-1,IF(C41&lt;0,-(D41/C41-1),""))</f>
        <v>0.153</v>
      </c>
      <c r="F41" s="187" t="str">
        <f>IF(LEN(A41)=3,"是",IF(B41&lt;&gt;"",IF(SUM(C41:D41)&lt;&gt;0,"是","否"),"是"))</f>
        <v>是</v>
      </c>
    </row>
    <row r="42" spans="4:4">
      <c r="D42" s="393"/>
    </row>
    <row r="43" spans="4:4">
      <c r="D43" s="393"/>
    </row>
    <row r="44" spans="4:4">
      <c r="D44" s="393"/>
    </row>
    <row r="45" spans="4:4">
      <c r="D45" s="393"/>
    </row>
  </sheetData>
  <autoFilter ref="A3:F41">
    <extLst/>
  </autoFilter>
  <mergeCells count="1">
    <mergeCell ref="B1:E1"/>
  </mergeCells>
  <conditionalFormatting sqref="E2">
    <cfRule type="cellIs" dxfId="0" priority="45" stopIfTrue="1" operator="lessThanOrEqual">
      <formula>-1</formula>
    </cfRule>
  </conditionalFormatting>
  <conditionalFormatting sqref="C4">
    <cfRule type="expression" dxfId="1" priority="4" stopIfTrue="1">
      <formula>"len($A:$A)=3"</formula>
    </cfRule>
  </conditionalFormatting>
  <conditionalFormatting sqref="A31:B31">
    <cfRule type="expression" dxfId="1" priority="51" stopIfTrue="1">
      <formula>"len($A:$A)=3"</formula>
    </cfRule>
  </conditionalFormatting>
  <conditionalFormatting sqref="C32">
    <cfRule type="expression" dxfId="1" priority="2" stopIfTrue="1">
      <formula>"len($A:$A)=3"</formula>
    </cfRule>
    <cfRule type="expression" dxfId="1" priority="1" stopIfTrue="1">
      <formula>"len($A:$A)=3"</formula>
    </cfRule>
  </conditionalFormatting>
  <conditionalFormatting sqref="D32">
    <cfRule type="expression" dxfId="1" priority="10" stopIfTrue="1">
      <formula>"len($A:$A)=3"</formula>
    </cfRule>
    <cfRule type="expression" dxfId="1" priority="8" stopIfTrue="1">
      <formula>"len($A:$A)=3"</formula>
    </cfRule>
  </conditionalFormatting>
  <conditionalFormatting sqref="C41">
    <cfRule type="expression" dxfId="1" priority="5" stopIfTrue="1">
      <formula>"len($A:$A)=3"</formula>
    </cfRule>
  </conditionalFormatting>
  <conditionalFormatting sqref="B7:B8">
    <cfRule type="expression" dxfId="1" priority="43" stopIfTrue="1">
      <formula>"len($A:$A)=3"</formula>
    </cfRule>
  </conditionalFormatting>
  <conditionalFormatting sqref="B39:B40">
    <cfRule type="expression" dxfId="1" priority="19" stopIfTrue="1">
      <formula>"len($A:$A)=3"</formula>
    </cfRule>
    <cfRule type="expression" dxfId="1" priority="20" stopIfTrue="1">
      <formula>"len($A:$A)=3"</formula>
    </cfRule>
  </conditionalFormatting>
  <conditionalFormatting sqref="F4:F59">
    <cfRule type="cellIs" dxfId="2" priority="35" stopIfTrue="1" operator="lessThan">
      <formula>0</formula>
    </cfRule>
  </conditionalFormatting>
  <conditionalFormatting sqref="A4:B28 D4 D20">
    <cfRule type="expression" dxfId="1" priority="41" stopIfTrue="1">
      <formula>"len($A:$A)=3"</formula>
    </cfRule>
  </conditionalFormatting>
  <conditionalFormatting sqref="B4:B6 D4">
    <cfRule type="expression" dxfId="1" priority="44" stopIfTrue="1">
      <formula>"len($A:$A)=3"</formula>
    </cfRule>
  </conditionalFormatting>
  <conditionalFormatting sqref="C4 C20">
    <cfRule type="expression" dxfId="1" priority="3" stopIfTrue="1">
      <formula>"len($A:$A)=3"</formula>
    </cfRule>
  </conditionalFormatting>
  <conditionalFormatting sqref="A29:B29 B41 D41:D45 B42:C59">
    <cfRule type="expression" dxfId="1" priority="52" stopIfTrue="1">
      <formula>"len($A:$A)=3"</formula>
    </cfRule>
  </conditionalFormatting>
  <conditionalFormatting sqref="B29 B31">
    <cfRule type="expression" dxfId="1" priority="64" stopIfTrue="1">
      <formula>"len($A:$A)=3"</formula>
    </cfRule>
  </conditionalFormatting>
  <conditionalFormatting sqref="A32:B32 A35:B35">
    <cfRule type="expression" dxfId="1" priority="24" stopIfTrue="1">
      <formula>"len($A:$A)=3"</formula>
    </cfRule>
  </conditionalFormatting>
  <conditionalFormatting sqref="B32:B34 B40">
    <cfRule type="expression" dxfId="1" priority="25" stopIfTrue="1">
      <formula>"len($A:$A)=3"</formula>
    </cfRule>
  </conditionalFormatting>
  <conditionalFormatting sqref="A33:B34">
    <cfRule type="expression" dxfId="1" priority="23" stopIfTrue="1">
      <formula>"len($A:$A)=3"</formula>
    </cfRule>
  </conditionalFormatting>
  <conditionalFormatting sqref="A36:B45">
    <cfRule type="expression" dxfId="1" priority="21" stopIfTrue="1">
      <formula>"len($A:$A)=3"</formula>
    </cfRule>
  </conditionalFormatting>
  <conditionalFormatting sqref="A39:B40">
    <cfRule type="expression" dxfId="1" priority="1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6">
    <tabColor rgb="FF00B0F0"/>
  </sheetPr>
  <dimension ref="A1:E48"/>
  <sheetViews>
    <sheetView showGridLines="0" showZeros="0" view="pageBreakPreview" zoomScaleNormal="100" workbookViewId="0">
      <selection activeCell="C5" sqref="C5"/>
    </sheetView>
  </sheetViews>
  <sheetFormatPr defaultColWidth="9" defaultRowHeight="20.4" outlineLevelCol="4"/>
  <cols>
    <col min="1" max="1" width="52.6666666666667" style="150" customWidth="1"/>
    <col min="2" max="2" width="20.6296296296296" style="150" customWidth="1"/>
    <col min="3" max="3" width="20.6296296296296" style="151" customWidth="1"/>
    <col min="4" max="4" width="20.6296296296296" style="150" customWidth="1"/>
    <col min="5" max="5" width="3.75" style="150" customWidth="1"/>
    <col min="6" max="16384" width="9" style="150"/>
  </cols>
  <sheetData>
    <row r="1" ht="45" customHeight="1" spans="1:4">
      <c r="A1" s="128" t="s">
        <v>1848</v>
      </c>
      <c r="B1" s="128"/>
      <c r="C1" s="152"/>
      <c r="D1" s="128"/>
    </row>
    <row r="2" ht="20.1" customHeight="1" spans="1:4">
      <c r="A2" s="129"/>
      <c r="B2" s="129"/>
      <c r="C2" s="153"/>
      <c r="D2" s="154" t="s">
        <v>1</v>
      </c>
    </row>
    <row r="3" ht="45" customHeight="1" spans="1:5">
      <c r="A3" s="155" t="s">
        <v>1849</v>
      </c>
      <c r="B3" s="73" t="s">
        <v>4</v>
      </c>
      <c r="C3" s="73" t="s">
        <v>5</v>
      </c>
      <c r="D3" s="73" t="s">
        <v>1850</v>
      </c>
      <c r="E3" s="150" t="s">
        <v>7</v>
      </c>
    </row>
    <row r="4" ht="36" hidden="1" customHeight="1" spans="1:5">
      <c r="A4" s="122" t="s">
        <v>1851</v>
      </c>
      <c r="B4" s="156"/>
      <c r="C4" s="156"/>
      <c r="D4" s="134"/>
      <c r="E4" s="157" t="str">
        <f t="shared" ref="E4:E35" si="0">IF(A4&lt;&gt;"",IF(SUM(B4:C4)&lt;&gt;0,"是","否"),"是")</f>
        <v>否</v>
      </c>
    </row>
    <row r="5" ht="36" hidden="1" customHeight="1" spans="1:5">
      <c r="A5" s="142" t="s">
        <v>1852</v>
      </c>
      <c r="B5" s="158"/>
      <c r="C5" s="158"/>
      <c r="D5" s="159"/>
      <c r="E5" s="157" t="str">
        <f t="shared" si="0"/>
        <v>否</v>
      </c>
    </row>
    <row r="6" ht="36" hidden="1" customHeight="1" spans="1:5">
      <c r="A6" s="142" t="s">
        <v>1853</v>
      </c>
      <c r="B6" s="158"/>
      <c r="C6" s="158"/>
      <c r="D6" s="160" t="str">
        <f>IF(B6&gt;0,C6/B6-1,IF(B6&lt;0,-(C6/B6-1),""))</f>
        <v/>
      </c>
      <c r="E6" s="157" t="str">
        <f t="shared" si="0"/>
        <v>否</v>
      </c>
    </row>
    <row r="7" ht="36" hidden="1" customHeight="1" spans="1:5">
      <c r="A7" s="142" t="s">
        <v>1854</v>
      </c>
      <c r="B7" s="158"/>
      <c r="C7" s="158"/>
      <c r="D7" s="161"/>
      <c r="E7" s="157" t="str">
        <f t="shared" si="0"/>
        <v>否</v>
      </c>
    </row>
    <row r="8" ht="36" hidden="1" customHeight="1" spans="1:5">
      <c r="A8" s="142" t="s">
        <v>1855</v>
      </c>
      <c r="B8" s="158">
        <v>0</v>
      </c>
      <c r="C8" s="158">
        <v>0</v>
      </c>
      <c r="D8" s="160" t="str">
        <f>IF(B8&gt;0,C8/B8-1,IF(B8&lt;0,-(C8/B8-1),""))</f>
        <v/>
      </c>
      <c r="E8" s="157" t="str">
        <f t="shared" si="0"/>
        <v>否</v>
      </c>
    </row>
    <row r="9" ht="36" hidden="1" customHeight="1" spans="1:5">
      <c r="A9" s="142" t="s">
        <v>1856</v>
      </c>
      <c r="B9" s="158"/>
      <c r="C9" s="158"/>
      <c r="D9" s="161"/>
      <c r="E9" s="157" t="str">
        <f t="shared" si="0"/>
        <v>否</v>
      </c>
    </row>
    <row r="10" ht="36" hidden="1" customHeight="1" spans="1:5">
      <c r="A10" s="142" t="s">
        <v>1857</v>
      </c>
      <c r="B10" s="158"/>
      <c r="C10" s="158"/>
      <c r="D10" s="160"/>
      <c r="E10" s="157" t="str">
        <f t="shared" si="0"/>
        <v>否</v>
      </c>
    </row>
    <row r="11" ht="36" hidden="1" customHeight="1" spans="1:5">
      <c r="A11" s="142" t="s">
        <v>1858</v>
      </c>
      <c r="B11" s="162"/>
      <c r="C11" s="162"/>
      <c r="D11" s="161"/>
      <c r="E11" s="157" t="str">
        <f t="shared" si="0"/>
        <v>否</v>
      </c>
    </row>
    <row r="12" ht="36" hidden="1" customHeight="1" spans="1:5">
      <c r="A12" s="142" t="s">
        <v>1859</v>
      </c>
      <c r="B12" s="163"/>
      <c r="C12" s="163"/>
      <c r="D12" s="161"/>
      <c r="E12" s="157" t="str">
        <f t="shared" si="0"/>
        <v>否</v>
      </c>
    </row>
    <row r="13" ht="36" hidden="1" customHeight="1" spans="1:5">
      <c r="A13" s="142" t="s">
        <v>1860</v>
      </c>
      <c r="B13" s="158"/>
      <c r="C13" s="158"/>
      <c r="D13" s="161"/>
      <c r="E13" s="157" t="str">
        <f t="shared" si="0"/>
        <v>否</v>
      </c>
    </row>
    <row r="14" ht="36" hidden="1" customHeight="1" spans="1:5">
      <c r="A14" s="142" t="s">
        <v>1861</v>
      </c>
      <c r="B14" s="158"/>
      <c r="C14" s="158"/>
      <c r="D14" s="161"/>
      <c r="E14" s="157" t="str">
        <f t="shared" si="0"/>
        <v>否</v>
      </c>
    </row>
    <row r="15" ht="36" hidden="1" customHeight="1" spans="1:5">
      <c r="A15" s="142" t="s">
        <v>1862</v>
      </c>
      <c r="B15" s="162"/>
      <c r="C15" s="162"/>
      <c r="D15" s="161"/>
      <c r="E15" s="157" t="str">
        <f t="shared" si="0"/>
        <v>否</v>
      </c>
    </row>
    <row r="16" ht="36" hidden="1" customHeight="1" spans="1:5">
      <c r="A16" s="142" t="s">
        <v>1863</v>
      </c>
      <c r="B16" s="158"/>
      <c r="C16" s="158"/>
      <c r="D16" s="161"/>
      <c r="E16" s="157" t="str">
        <f t="shared" si="0"/>
        <v>否</v>
      </c>
    </row>
    <row r="17" ht="36" hidden="1" customHeight="1" spans="1:5">
      <c r="A17" s="142" t="s">
        <v>1864</v>
      </c>
      <c r="B17" s="158"/>
      <c r="C17" s="158"/>
      <c r="D17" s="161"/>
      <c r="E17" s="157" t="str">
        <f t="shared" si="0"/>
        <v>否</v>
      </c>
    </row>
    <row r="18" ht="36" hidden="1" customHeight="1" spans="1:5">
      <c r="A18" s="142" t="s">
        <v>1865</v>
      </c>
      <c r="B18" s="158"/>
      <c r="C18" s="158"/>
      <c r="D18" s="161"/>
      <c r="E18" s="157" t="str">
        <f t="shared" si="0"/>
        <v>否</v>
      </c>
    </row>
    <row r="19" ht="36" hidden="1" customHeight="1" spans="1:5">
      <c r="A19" s="142" t="s">
        <v>1866</v>
      </c>
      <c r="B19" s="158"/>
      <c r="C19" s="158"/>
      <c r="D19" s="160" t="str">
        <f>IF(B19&gt;0,C19/B19-1,IF(B19&lt;0,-(C19/B19-1),""))</f>
        <v/>
      </c>
      <c r="E19" s="157" t="str">
        <f t="shared" si="0"/>
        <v>否</v>
      </c>
    </row>
    <row r="20" ht="36" hidden="1" customHeight="1" spans="1:5">
      <c r="A20" s="142" t="s">
        <v>1867</v>
      </c>
      <c r="B20" s="158"/>
      <c r="C20" s="158"/>
      <c r="D20" s="161"/>
      <c r="E20" s="157" t="str">
        <f t="shared" si="0"/>
        <v>否</v>
      </c>
    </row>
    <row r="21" ht="36" hidden="1" customHeight="1" spans="1:5">
      <c r="A21" s="122" t="s">
        <v>1868</v>
      </c>
      <c r="B21" s="164"/>
      <c r="C21" s="164"/>
      <c r="D21" s="159"/>
      <c r="E21" s="157" t="str">
        <f t="shared" si="0"/>
        <v>否</v>
      </c>
    </row>
    <row r="22" ht="36" hidden="1" customHeight="1" spans="1:5">
      <c r="A22" s="142" t="s">
        <v>1869</v>
      </c>
      <c r="B22" s="165"/>
      <c r="C22" s="165"/>
      <c r="D22" s="161"/>
      <c r="E22" s="157" t="str">
        <f t="shared" si="0"/>
        <v>否</v>
      </c>
    </row>
    <row r="23" ht="36" hidden="1" customHeight="1" spans="1:5">
      <c r="A23" s="142" t="s">
        <v>1870</v>
      </c>
      <c r="B23" s="165"/>
      <c r="C23" s="165"/>
      <c r="D23" s="161" t="str">
        <f>IF(B23&gt;0,C23/B23-1,IF(B23&lt;0,-(C23/B23-1),""))</f>
        <v/>
      </c>
      <c r="E23" s="157" t="str">
        <f t="shared" si="0"/>
        <v>否</v>
      </c>
    </row>
    <row r="24" ht="36" hidden="1" customHeight="1" spans="1:5">
      <c r="A24" s="122" t="s">
        <v>1871</v>
      </c>
      <c r="B24" s="133">
        <f>SUM(B25:B27)</f>
        <v>0</v>
      </c>
      <c r="C24" s="133">
        <f>SUM(C25:C27)</f>
        <v>0</v>
      </c>
      <c r="D24" s="160" t="str">
        <f>IF(B24&gt;0,C24/B24-1,IF(B24&lt;0,-(C24/B24-1),""))</f>
        <v/>
      </c>
      <c r="E24" s="157" t="str">
        <f t="shared" si="0"/>
        <v>否</v>
      </c>
    </row>
    <row r="25" ht="36" hidden="1" customHeight="1" spans="1:5">
      <c r="A25" s="142" t="s">
        <v>1872</v>
      </c>
      <c r="B25" s="137"/>
      <c r="C25" s="137"/>
      <c r="D25" s="160" t="str">
        <f>IF(B25&gt;0,C25/B25-1,IF(B25&lt;0,-(C25/B25-1),""))</f>
        <v/>
      </c>
      <c r="E25" s="157" t="str">
        <f t="shared" si="0"/>
        <v>否</v>
      </c>
    </row>
    <row r="26" ht="36" hidden="1" customHeight="1" spans="1:5">
      <c r="A26" s="142" t="s">
        <v>1873</v>
      </c>
      <c r="B26" s="137"/>
      <c r="C26" s="137"/>
      <c r="D26" s="160" t="str">
        <f>IF(B26&gt;0,C26/B26-1,IF(B26&lt;0,-(C26/B26-1),""))</f>
        <v/>
      </c>
      <c r="E26" s="157" t="str">
        <f t="shared" si="0"/>
        <v>否</v>
      </c>
    </row>
    <row r="27" ht="36" hidden="1" customHeight="1" spans="1:5">
      <c r="A27" s="142" t="s">
        <v>1874</v>
      </c>
      <c r="B27" s="165">
        <f>SUM(B28:B29)</f>
        <v>0</v>
      </c>
      <c r="C27" s="165">
        <f>SUM(C28:C29)</f>
        <v>0</v>
      </c>
      <c r="D27" s="160" t="str">
        <f>IF(B27&gt;0,C27/B27-1,IF(B27&lt;0,-(C27/B27-1),""))</f>
        <v/>
      </c>
      <c r="E27" s="157" t="str">
        <f t="shared" si="0"/>
        <v>否</v>
      </c>
    </row>
    <row r="28" ht="36" hidden="1" customHeight="1" spans="1:5">
      <c r="A28" s="122" t="s">
        <v>1875</v>
      </c>
      <c r="B28" s="133"/>
      <c r="C28" s="133"/>
      <c r="D28" s="159"/>
      <c r="E28" s="157" t="str">
        <f t="shared" si="0"/>
        <v>否</v>
      </c>
    </row>
    <row r="29" ht="36" hidden="1" customHeight="1" spans="1:5">
      <c r="A29" s="142" t="s">
        <v>1876</v>
      </c>
      <c r="B29" s="166"/>
      <c r="C29" s="166"/>
      <c r="D29" s="160"/>
      <c r="E29" s="157" t="str">
        <f t="shared" si="0"/>
        <v>否</v>
      </c>
    </row>
    <row r="30" ht="36" customHeight="1" spans="1:5">
      <c r="A30" s="122" t="s">
        <v>1877</v>
      </c>
      <c r="B30" s="167">
        <v>3000</v>
      </c>
      <c r="C30" s="167">
        <v>2000</v>
      </c>
      <c r="D30" s="168"/>
      <c r="E30" s="157" t="str">
        <f t="shared" si="0"/>
        <v>是</v>
      </c>
    </row>
    <row r="31" ht="36" customHeight="1" spans="1:5">
      <c r="A31" s="169" t="s">
        <v>1878</v>
      </c>
      <c r="B31" s="170">
        <f>B30</f>
        <v>3000</v>
      </c>
      <c r="C31" s="170">
        <f>C30</f>
        <v>2000</v>
      </c>
      <c r="D31" s="159"/>
      <c r="E31" s="157" t="str">
        <f t="shared" si="0"/>
        <v>是</v>
      </c>
    </row>
    <row r="32" ht="36" customHeight="1" spans="1:5">
      <c r="A32" s="171" t="s">
        <v>1879</v>
      </c>
      <c r="B32" s="133">
        <v>20</v>
      </c>
      <c r="C32" s="133">
        <v>20</v>
      </c>
      <c r="D32" s="159"/>
      <c r="E32" s="157" t="str">
        <f t="shared" si="0"/>
        <v>是</v>
      </c>
    </row>
    <row r="33" ht="36" hidden="1" customHeight="1" spans="1:5">
      <c r="A33" s="171" t="s">
        <v>1880</v>
      </c>
      <c r="B33" s="133"/>
      <c r="C33" s="133"/>
      <c r="D33" s="159"/>
      <c r="E33" s="157" t="str">
        <f t="shared" si="0"/>
        <v>否</v>
      </c>
    </row>
    <row r="34" ht="36" hidden="1" customHeight="1" spans="1:5">
      <c r="A34" s="172" t="s">
        <v>1881</v>
      </c>
      <c r="B34" s="170"/>
      <c r="C34" s="170"/>
      <c r="D34" s="159"/>
      <c r="E34" s="157" t="str">
        <f t="shared" si="0"/>
        <v>否</v>
      </c>
    </row>
    <row r="35" ht="36" customHeight="1" spans="1:5">
      <c r="A35" s="143" t="s">
        <v>69</v>
      </c>
      <c r="B35" s="170">
        <f>B31+B32</f>
        <v>3020</v>
      </c>
      <c r="C35" s="170">
        <f>C31+C32</f>
        <v>2020</v>
      </c>
      <c r="D35" s="159"/>
      <c r="E35" s="157" t="str">
        <f t="shared" si="0"/>
        <v>是</v>
      </c>
    </row>
    <row r="36" spans="2:2">
      <c r="B36" s="173"/>
    </row>
    <row r="37" spans="2:2">
      <c r="B37" s="174"/>
    </row>
    <row r="38" spans="2:2">
      <c r="B38" s="173"/>
    </row>
    <row r="39" spans="2:2">
      <c r="B39" s="174"/>
    </row>
    <row r="40" spans="2:2">
      <c r="B40" s="173"/>
    </row>
    <row r="41" spans="2:2">
      <c r="B41" s="173"/>
    </row>
    <row r="42" spans="2:2">
      <c r="B42" s="174"/>
    </row>
    <row r="43" spans="2:2">
      <c r="B43" s="173"/>
    </row>
    <row r="44" spans="2:2">
      <c r="B44" s="173"/>
    </row>
    <row r="45" spans="2:2">
      <c r="B45" s="173"/>
    </row>
    <row r="46" spans="2:2">
      <c r="B46" s="173"/>
    </row>
    <row r="47" spans="2:2">
      <c r="B47" s="174"/>
    </row>
    <row r="48" spans="2:2">
      <c r="B48" s="173"/>
    </row>
  </sheetData>
  <autoFilter ref="A3:E35">
    <filterColumn colId="4">
      <customFilters>
        <customFilter operator="equal" val="是"/>
      </customFilters>
    </filterColumn>
    <extLst/>
  </autoFilter>
  <mergeCells count="1">
    <mergeCell ref="A1:D1"/>
  </mergeCells>
  <conditionalFormatting sqref="E3:E35">
    <cfRule type="cellIs" dxfId="3" priority="2" stopIfTrue="1" operator="lessThanOrEqual">
      <formula>-1</formula>
    </cfRule>
  </conditionalFormatting>
  <conditionalFormatting sqref="D5 D7 D31:D35 D28 D20:D23 D11:D18 D9">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B0F0"/>
  </sheetPr>
  <dimension ref="A1:E34"/>
  <sheetViews>
    <sheetView showGridLines="0" showZeros="0" view="pageBreakPreview" zoomScaleNormal="100" workbookViewId="0">
      <selection activeCell="B18" sqref="B18"/>
    </sheetView>
  </sheetViews>
  <sheetFormatPr defaultColWidth="9" defaultRowHeight="14.4" outlineLevelCol="4"/>
  <cols>
    <col min="1" max="1" width="50.7777777777778" customWidth="1"/>
    <col min="2" max="4" width="20.6296296296296" customWidth="1"/>
    <col min="5" max="5" width="6.12962962962963" customWidth="1"/>
  </cols>
  <sheetData>
    <row r="1" ht="45" customHeight="1" spans="1:4">
      <c r="A1" s="128" t="s">
        <v>1882</v>
      </c>
      <c r="B1" s="128"/>
      <c r="C1" s="128"/>
      <c r="D1" s="128"/>
    </row>
    <row r="2" ht="20.1" customHeight="1" spans="1:4">
      <c r="A2" s="129"/>
      <c r="B2" s="129"/>
      <c r="C2" s="129"/>
      <c r="D2" s="130" t="s">
        <v>1</v>
      </c>
    </row>
    <row r="3" ht="45" customHeight="1" spans="1:5">
      <c r="A3" s="131" t="s">
        <v>1883</v>
      </c>
      <c r="B3" s="73" t="s">
        <v>4</v>
      </c>
      <c r="C3" s="73" t="s">
        <v>5</v>
      </c>
      <c r="D3" s="73" t="s">
        <v>1850</v>
      </c>
      <c r="E3" s="132" t="s">
        <v>7</v>
      </c>
    </row>
    <row r="4" ht="36" customHeight="1" spans="1:5">
      <c r="A4" s="122" t="s">
        <v>1884</v>
      </c>
      <c r="B4" s="133"/>
      <c r="C4" s="133"/>
      <c r="D4" s="134"/>
      <c r="E4" s="135" t="str">
        <f t="shared" ref="E4:E21" si="0">IF(A4&lt;&gt;"",IF(SUM(B4:C4)&lt;&gt;0,"是","否"),"是")</f>
        <v>否</v>
      </c>
    </row>
    <row r="5" ht="36" customHeight="1" spans="1:5">
      <c r="A5" s="136" t="s">
        <v>1885</v>
      </c>
      <c r="B5" s="137"/>
      <c r="C5" s="137"/>
      <c r="D5" s="138"/>
      <c r="E5" s="135" t="str">
        <f t="shared" si="0"/>
        <v>否</v>
      </c>
    </row>
    <row r="6" ht="36" customHeight="1" spans="1:5">
      <c r="A6" s="136" t="s">
        <v>1886</v>
      </c>
      <c r="B6" s="137">
        <v>20</v>
      </c>
      <c r="C6" s="137">
        <v>20</v>
      </c>
      <c r="D6" s="139">
        <f>IF(B6&gt;0,C6/B6-1,IF(B6&lt;0,-(C6/B6-1),""))</f>
        <v>0</v>
      </c>
      <c r="E6" s="135" t="str">
        <f t="shared" si="0"/>
        <v>是</v>
      </c>
    </row>
    <row r="7" ht="36" customHeight="1" spans="1:5">
      <c r="A7" s="122" t="s">
        <v>1887</v>
      </c>
      <c r="B7" s="133"/>
      <c r="C7" s="133"/>
      <c r="D7" s="140"/>
      <c r="E7" s="135" t="str">
        <f t="shared" si="0"/>
        <v>否</v>
      </c>
    </row>
    <row r="8" ht="36" customHeight="1" spans="1:5">
      <c r="A8" s="136" t="s">
        <v>1888</v>
      </c>
      <c r="B8" s="137"/>
      <c r="C8" s="137"/>
      <c r="D8" s="138"/>
      <c r="E8" s="135" t="str">
        <f t="shared" si="0"/>
        <v>否</v>
      </c>
    </row>
    <row r="9" ht="36" customHeight="1" spans="1:5">
      <c r="A9" s="136" t="s">
        <v>1889</v>
      </c>
      <c r="B9" s="137"/>
      <c r="C9" s="137"/>
      <c r="D9" s="138"/>
      <c r="E9" s="135" t="str">
        <f t="shared" si="0"/>
        <v>否</v>
      </c>
    </row>
    <row r="10" ht="36" customHeight="1" spans="1:5">
      <c r="A10" s="122" t="s">
        <v>1890</v>
      </c>
      <c r="B10" s="133">
        <f>B11</f>
        <v>0</v>
      </c>
      <c r="C10" s="133">
        <f>C11</f>
        <v>0</v>
      </c>
      <c r="D10" s="141" t="str">
        <f>IF(B10&gt;0,C10/B10-1,IF(B10&lt;0,-(C10/B10-1),""))</f>
        <v/>
      </c>
      <c r="E10" s="135" t="str">
        <f t="shared" si="0"/>
        <v>否</v>
      </c>
    </row>
    <row r="11" ht="36" customHeight="1" spans="1:5">
      <c r="A11" s="136" t="s">
        <v>1891</v>
      </c>
      <c r="B11" s="137"/>
      <c r="C11" s="137"/>
      <c r="D11" s="139" t="str">
        <f>IF(B11&gt;0,C11/B11-1,IF(B11&lt;0,-(C11/B11-1),""))</f>
        <v/>
      </c>
      <c r="E11" s="135" t="str">
        <f t="shared" si="0"/>
        <v>否</v>
      </c>
    </row>
    <row r="12" ht="36" customHeight="1" spans="1:5">
      <c r="A12" s="122" t="s">
        <v>1892</v>
      </c>
      <c r="B12" s="133"/>
      <c r="C12" s="133"/>
      <c r="D12" s="141" t="str">
        <f>IF(B12&gt;0,C12/B12-1,IF(B12&lt;0,-(C12/B12-1),""))</f>
        <v/>
      </c>
      <c r="E12" s="135" t="str">
        <f t="shared" si="0"/>
        <v>否</v>
      </c>
    </row>
    <row r="13" ht="36" customHeight="1" spans="1:5">
      <c r="A13" s="142" t="s">
        <v>1893</v>
      </c>
      <c r="B13" s="137"/>
      <c r="C13" s="137"/>
      <c r="D13" s="139" t="str">
        <f>IF(B13&gt;0,C13/B13-1,IF(B13&lt;0,-(C13/B13-1),""))</f>
        <v/>
      </c>
      <c r="E13" s="135" t="str">
        <f t="shared" si="0"/>
        <v>否</v>
      </c>
    </row>
    <row r="14" ht="36" customHeight="1" spans="1:5">
      <c r="A14" s="122" t="s">
        <v>1894</v>
      </c>
      <c r="B14" s="133"/>
      <c r="C14" s="133"/>
      <c r="D14" s="140"/>
      <c r="E14" s="135" t="str">
        <f t="shared" si="0"/>
        <v>否</v>
      </c>
    </row>
    <row r="15" ht="36" customHeight="1" spans="1:5">
      <c r="A15" s="136" t="s">
        <v>1895</v>
      </c>
      <c r="B15" s="137"/>
      <c r="C15" s="137"/>
      <c r="D15" s="138"/>
      <c r="E15" s="135" t="str">
        <f t="shared" si="0"/>
        <v>否</v>
      </c>
    </row>
    <row r="16" ht="36" customHeight="1" spans="1:5">
      <c r="A16" s="143" t="s">
        <v>1896</v>
      </c>
      <c r="B16" s="133">
        <f>B6</f>
        <v>20</v>
      </c>
      <c r="C16" s="133">
        <f>C6</f>
        <v>20</v>
      </c>
      <c r="D16" s="140"/>
      <c r="E16" s="135" t="str">
        <f t="shared" si="0"/>
        <v>是</v>
      </c>
    </row>
    <row r="17" ht="36" customHeight="1" spans="1:5">
      <c r="A17" s="144" t="s">
        <v>1066</v>
      </c>
      <c r="B17" s="133">
        <f>B18+B19</f>
        <v>3000</v>
      </c>
      <c r="C17" s="133">
        <f>C18+C19</f>
        <v>2000</v>
      </c>
      <c r="D17" s="140"/>
      <c r="E17" s="135" t="str">
        <f t="shared" si="0"/>
        <v>是</v>
      </c>
    </row>
    <row r="18" ht="36" customHeight="1" spans="1:5">
      <c r="A18" s="145" t="s">
        <v>1897</v>
      </c>
      <c r="B18" s="137"/>
      <c r="C18" s="137"/>
      <c r="D18" s="138"/>
      <c r="E18" s="135" t="str">
        <f t="shared" si="0"/>
        <v>否</v>
      </c>
    </row>
    <row r="19" ht="36" customHeight="1" spans="1:5">
      <c r="A19" s="145" t="s">
        <v>1136</v>
      </c>
      <c r="B19" s="146">
        <v>3000</v>
      </c>
      <c r="C19" s="146">
        <v>2000</v>
      </c>
      <c r="D19" s="138"/>
      <c r="E19" s="135" t="str">
        <f t="shared" si="0"/>
        <v>是</v>
      </c>
    </row>
    <row r="20" ht="36" customHeight="1" spans="1:5">
      <c r="A20" s="147" t="s">
        <v>1898</v>
      </c>
      <c r="B20" s="133"/>
      <c r="C20" s="133"/>
      <c r="D20" s="140"/>
      <c r="E20" s="135" t="str">
        <f t="shared" si="0"/>
        <v>否</v>
      </c>
    </row>
    <row r="21" ht="36" customHeight="1" spans="1:5">
      <c r="A21" s="143" t="s">
        <v>1161</v>
      </c>
      <c r="B21" s="133">
        <f>B16+B17</f>
        <v>3020</v>
      </c>
      <c r="C21" s="133">
        <f>C16+C17</f>
        <v>2020</v>
      </c>
      <c r="D21" s="140"/>
      <c r="E21" s="135" t="str">
        <f t="shared" si="0"/>
        <v>是</v>
      </c>
    </row>
    <row r="22" spans="2:2">
      <c r="B22" s="148"/>
    </row>
    <row r="23" spans="2:3">
      <c r="B23" s="149"/>
      <c r="C23" s="149"/>
    </row>
    <row r="24" spans="2:2">
      <c r="B24" s="148"/>
    </row>
    <row r="25" spans="2:3">
      <c r="B25" s="149"/>
      <c r="C25" s="149"/>
    </row>
    <row r="26" spans="2:2">
      <c r="B26" s="148"/>
    </row>
    <row r="27" spans="2:2">
      <c r="B27" s="148"/>
    </row>
    <row r="28" spans="2:3">
      <c r="B28" s="149"/>
      <c r="C28" s="149"/>
    </row>
    <row r="29" spans="2:2">
      <c r="B29" s="148"/>
    </row>
    <row r="30" spans="2:2">
      <c r="B30" s="148"/>
    </row>
    <row r="31" spans="2:2">
      <c r="B31" s="148"/>
    </row>
    <row r="32" spans="2:2">
      <c r="B32" s="148"/>
    </row>
    <row r="33" spans="2:3">
      <c r="B33" s="149"/>
      <c r="C33" s="149"/>
    </row>
    <row r="34" spans="2:2">
      <c r="B34" s="148"/>
    </row>
  </sheetData>
  <autoFilter ref="A3:E21">
    <extLst/>
  </autoFilter>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B6"/>
  <sheetViews>
    <sheetView view="pageBreakPreview" zoomScaleNormal="100" workbookViewId="0">
      <selection activeCell="B4" sqref="B4"/>
    </sheetView>
  </sheetViews>
  <sheetFormatPr defaultColWidth="9" defaultRowHeight="15.6" outlineLevelRow="5" outlineLevelCol="1"/>
  <cols>
    <col min="1" max="1" width="36.25" style="113" customWidth="1"/>
    <col min="2" max="2" width="45.5" style="115" customWidth="1"/>
    <col min="3" max="3" width="12.6296296296296" style="113"/>
    <col min="4" max="16374" width="9" style="113"/>
    <col min="16375" max="16376" width="35.6296296296296" style="113"/>
    <col min="16377" max="16377" width="9" style="113"/>
    <col min="16378" max="16384" width="9" style="116"/>
  </cols>
  <sheetData>
    <row r="1" s="113" customFormat="1" ht="45" customHeight="1" spans="1:2">
      <c r="A1" s="117" t="s">
        <v>1899</v>
      </c>
      <c r="B1" s="118"/>
    </row>
    <row r="2" s="113" customFormat="1" ht="20.1" customHeight="1" spans="1:2">
      <c r="A2" s="119"/>
      <c r="B2" s="120" t="s">
        <v>1</v>
      </c>
    </row>
    <row r="3" s="114" customFormat="1" ht="45" customHeight="1" spans="1:2">
      <c r="A3" s="121" t="s">
        <v>1900</v>
      </c>
      <c r="B3" s="121" t="s">
        <v>1901</v>
      </c>
    </row>
    <row r="4" s="113" customFormat="1" ht="36" customHeight="1" spans="1:2">
      <c r="A4" s="127" t="s">
        <v>1221</v>
      </c>
      <c r="B4" s="123">
        <v>20</v>
      </c>
    </row>
    <row r="5" s="113" customFormat="1" ht="36" customHeight="1" spans="1:2">
      <c r="A5" s="127"/>
      <c r="B5" s="123"/>
    </row>
    <row r="6" s="113" customFormat="1" ht="31" customHeight="1" spans="1:2">
      <c r="A6" s="125" t="s">
        <v>1902</v>
      </c>
      <c r="B6" s="126">
        <v>20</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5">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XEW8"/>
  <sheetViews>
    <sheetView view="pageBreakPreview" zoomScaleNormal="100" workbookViewId="0">
      <selection activeCell="B4" sqref="B4"/>
    </sheetView>
  </sheetViews>
  <sheetFormatPr defaultColWidth="9" defaultRowHeight="15.6" outlineLevelRow="7"/>
  <cols>
    <col min="1" max="1" width="46.6296296296296" style="113" customWidth="1"/>
    <col min="2" max="2" width="38" style="115" customWidth="1"/>
    <col min="3" max="16371" width="9" style="113"/>
    <col min="16372" max="16373" width="35.6296296296296" style="113"/>
    <col min="16374" max="16374" width="9" style="113"/>
    <col min="16375" max="16384" width="9" style="116"/>
  </cols>
  <sheetData>
    <row r="1" s="113" customFormat="1" ht="45" customHeight="1" spans="1:2">
      <c r="A1" s="117" t="s">
        <v>1903</v>
      </c>
      <c r="B1" s="118"/>
    </row>
    <row r="2" s="113" customFormat="1" ht="20.1" customHeight="1" spans="1:2">
      <c r="A2" s="119"/>
      <c r="B2" s="120" t="s">
        <v>1</v>
      </c>
    </row>
    <row r="3" s="114" customFormat="1" ht="45" customHeight="1" spans="1:2">
      <c r="A3" s="121" t="s">
        <v>1904</v>
      </c>
      <c r="B3" s="121" t="s">
        <v>1901</v>
      </c>
    </row>
    <row r="4" s="113" customFormat="1" ht="36" customHeight="1" spans="1:2">
      <c r="A4" s="122" t="s">
        <v>1905</v>
      </c>
      <c r="B4" s="123">
        <v>20</v>
      </c>
    </row>
    <row r="5" s="113" customFormat="1" ht="36" customHeight="1" spans="1:2">
      <c r="A5" s="124"/>
      <c r="B5" s="123"/>
    </row>
    <row r="6" s="113" customFormat="1" ht="31" customHeight="1" spans="1:2">
      <c r="A6" s="125" t="s">
        <v>1902</v>
      </c>
      <c r="B6" s="126">
        <v>20</v>
      </c>
    </row>
    <row r="7" s="113" customFormat="1" spans="2:16377">
      <c r="B7" s="115"/>
      <c r="XEU7" s="116"/>
      <c r="XEV7" s="116"/>
      <c r="XEW7" s="116"/>
    </row>
    <row r="8" s="113" customFormat="1" spans="2:16377">
      <c r="B8" s="115"/>
      <c r="XEU8" s="116"/>
      <c r="XEV8" s="116"/>
      <c r="XEW8" s="116"/>
    </row>
  </sheetData>
  <mergeCells count="1">
    <mergeCell ref="A1:B1"/>
  </mergeCells>
  <conditionalFormatting sqref="B3:G3">
    <cfRule type="cellIs" dxfId="0" priority="2" stopIfTrue="1" operator="lessThanOrEqual">
      <formula>-1</formula>
    </cfRule>
  </conditionalFormatting>
  <conditionalFormatting sqref="B4:G4">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2">
    <tabColor rgb="FF00B0F0"/>
  </sheetPr>
  <dimension ref="A1:E42"/>
  <sheetViews>
    <sheetView showGridLines="0" showZeros="0" view="pageBreakPreview" zoomScaleNormal="100" workbookViewId="0">
      <pane ySplit="3" topLeftCell="A4" activePane="bottomLeft" state="frozen"/>
      <selection/>
      <selection pane="bottomLeft" activeCell="B40" sqref="B40"/>
    </sheetView>
  </sheetViews>
  <sheetFormatPr defaultColWidth="9" defaultRowHeight="15.6" outlineLevelCol="4"/>
  <cols>
    <col min="1" max="1" width="46.1296296296296" style="89" customWidth="1"/>
    <col min="2" max="4" width="20.6296296296296" style="89" customWidth="1"/>
    <col min="5" max="5" width="9.37962962962963" style="89" customWidth="1"/>
    <col min="6" max="16384" width="9" style="89"/>
  </cols>
  <sheetData>
    <row r="1" ht="45" customHeight="1" spans="1:4">
      <c r="A1" s="90" t="s">
        <v>1906</v>
      </c>
      <c r="B1" s="90"/>
      <c r="C1" s="90"/>
      <c r="D1" s="90"/>
    </row>
    <row r="2" ht="20.1" customHeight="1" spans="1:4">
      <c r="A2" s="91"/>
      <c r="B2" s="92"/>
      <c r="C2" s="93"/>
      <c r="D2" s="94" t="s">
        <v>1</v>
      </c>
    </row>
    <row r="3" ht="45" customHeight="1" spans="1:5">
      <c r="A3" s="95" t="s">
        <v>1907</v>
      </c>
      <c r="B3" s="96" t="s">
        <v>1908</v>
      </c>
      <c r="C3" s="96" t="s">
        <v>5</v>
      </c>
      <c r="D3" s="96" t="s">
        <v>1850</v>
      </c>
      <c r="E3" s="97" t="s">
        <v>7</v>
      </c>
    </row>
    <row r="4" ht="36" hidden="1" customHeight="1" spans="1:5">
      <c r="A4" s="98" t="s">
        <v>1909</v>
      </c>
      <c r="B4" s="99">
        <f>SUM(B5:B8)</f>
        <v>0</v>
      </c>
      <c r="C4" s="99">
        <f>SUM(C5:C8)</f>
        <v>0</v>
      </c>
      <c r="D4" s="100" t="str">
        <f t="shared" ref="D4:D40" si="0">IF(B4&gt;0,C4/B4-1,IF(B4&lt;0,-(C4/B4-1),""))</f>
        <v/>
      </c>
      <c r="E4" s="97" t="str">
        <f t="shared" ref="E4:E40" si="1">IF(A4&lt;&gt;"",IF(SUM(B4:C4)&lt;&gt;0,"是","否"),"是")</f>
        <v>否</v>
      </c>
    </row>
    <row r="5" ht="36" hidden="1" customHeight="1" spans="1:5">
      <c r="A5" s="101" t="s">
        <v>1910</v>
      </c>
      <c r="B5" s="102"/>
      <c r="C5" s="103"/>
      <c r="D5" s="100" t="str">
        <f t="shared" si="0"/>
        <v/>
      </c>
      <c r="E5" s="97" t="str">
        <f t="shared" si="1"/>
        <v>否</v>
      </c>
    </row>
    <row r="6" ht="36" hidden="1" customHeight="1" spans="1:5">
      <c r="A6" s="101" t="s">
        <v>1911</v>
      </c>
      <c r="B6" s="102"/>
      <c r="C6" s="103"/>
      <c r="D6" s="100" t="str">
        <f t="shared" si="0"/>
        <v/>
      </c>
      <c r="E6" s="97" t="str">
        <f t="shared" si="1"/>
        <v>否</v>
      </c>
    </row>
    <row r="7" s="88" customFormat="1" ht="36" hidden="1" customHeight="1" spans="1:5">
      <c r="A7" s="101" t="s">
        <v>1912</v>
      </c>
      <c r="B7" s="103"/>
      <c r="C7" s="103"/>
      <c r="D7" s="100" t="str">
        <f t="shared" si="0"/>
        <v/>
      </c>
      <c r="E7" s="97" t="str">
        <f t="shared" si="1"/>
        <v>否</v>
      </c>
    </row>
    <row r="8" s="88" customFormat="1" ht="36" hidden="1" customHeight="1" spans="1:5">
      <c r="A8" s="101" t="s">
        <v>1913</v>
      </c>
      <c r="B8" s="102"/>
      <c r="C8" s="103"/>
      <c r="D8" s="100" t="str">
        <f t="shared" si="0"/>
        <v/>
      </c>
      <c r="E8" s="97" t="str">
        <f t="shared" si="1"/>
        <v>否</v>
      </c>
    </row>
    <row r="9" s="88" customFormat="1" ht="36" customHeight="1" spans="1:5">
      <c r="A9" s="104" t="s">
        <v>1914</v>
      </c>
      <c r="B9" s="99">
        <f>SUM(B10:B13)</f>
        <v>32838</v>
      </c>
      <c r="C9" s="99">
        <f>SUM(C10:C13)</f>
        <v>40540</v>
      </c>
      <c r="D9" s="100">
        <f t="shared" si="0"/>
        <v>0.235</v>
      </c>
      <c r="E9" s="97" t="str">
        <f t="shared" si="1"/>
        <v>是</v>
      </c>
    </row>
    <row r="10" s="88" customFormat="1" ht="36" customHeight="1" spans="1:5">
      <c r="A10" s="101" t="s">
        <v>1910</v>
      </c>
      <c r="B10" s="105">
        <v>21014</v>
      </c>
      <c r="C10" s="105">
        <v>20788</v>
      </c>
      <c r="D10" s="100">
        <f t="shared" si="0"/>
        <v>-0.011</v>
      </c>
      <c r="E10" s="97" t="str">
        <f t="shared" si="1"/>
        <v>是</v>
      </c>
    </row>
    <row r="11" s="88" customFormat="1" ht="36" customHeight="1" spans="1:5">
      <c r="A11" s="101" t="s">
        <v>1912</v>
      </c>
      <c r="B11" s="105">
        <v>11533</v>
      </c>
      <c r="C11" s="105">
        <v>19512</v>
      </c>
      <c r="D11" s="100">
        <f t="shared" si="0"/>
        <v>0.692</v>
      </c>
      <c r="E11" s="97" t="str">
        <f>IF(A12&lt;&gt;"",IF(SUM(B12:C12)&lt;&gt;0,"是","否"),"是")</f>
        <v>是</v>
      </c>
    </row>
    <row r="12" s="88" customFormat="1" ht="36" customHeight="1" spans="1:5">
      <c r="A12" s="101" t="s">
        <v>1911</v>
      </c>
      <c r="B12" s="105">
        <v>7</v>
      </c>
      <c r="C12" s="105">
        <v>7</v>
      </c>
      <c r="D12" s="100">
        <f t="shared" si="0"/>
        <v>0</v>
      </c>
      <c r="E12" s="97" t="str">
        <f>IF(A11&lt;&gt;"",IF(SUM(B11:C11)&lt;&gt;0,"是","否"),"是")</f>
        <v>是</v>
      </c>
    </row>
    <row r="13" ht="36" customHeight="1" spans="1:5">
      <c r="A13" s="101" t="s">
        <v>1913</v>
      </c>
      <c r="B13" s="105">
        <v>284</v>
      </c>
      <c r="C13" s="105">
        <v>233</v>
      </c>
      <c r="D13" s="100">
        <f t="shared" si="0"/>
        <v>-0.18</v>
      </c>
      <c r="E13" s="97" t="str">
        <f t="shared" si="1"/>
        <v>是</v>
      </c>
    </row>
    <row r="14" ht="36" hidden="1" customHeight="1" spans="1:5">
      <c r="A14" s="98" t="s">
        <v>1915</v>
      </c>
      <c r="B14" s="99"/>
      <c r="C14" s="99"/>
      <c r="D14" s="100" t="str">
        <f t="shared" si="0"/>
        <v/>
      </c>
      <c r="E14" s="97" t="str">
        <f t="shared" si="1"/>
        <v>否</v>
      </c>
    </row>
    <row r="15" ht="36" hidden="1" customHeight="1" spans="1:5">
      <c r="A15" s="101" t="s">
        <v>1910</v>
      </c>
      <c r="B15" s="103"/>
      <c r="C15" s="106"/>
      <c r="D15" s="100" t="str">
        <f t="shared" si="0"/>
        <v/>
      </c>
      <c r="E15" s="97" t="str">
        <f t="shared" si="1"/>
        <v>否</v>
      </c>
    </row>
    <row r="16" ht="36" hidden="1" customHeight="1" spans="1:5">
      <c r="A16" s="101" t="s">
        <v>1911</v>
      </c>
      <c r="B16" s="103"/>
      <c r="C16" s="103"/>
      <c r="D16" s="100" t="str">
        <f t="shared" si="0"/>
        <v/>
      </c>
      <c r="E16" s="97" t="str">
        <f t="shared" si="1"/>
        <v>否</v>
      </c>
    </row>
    <row r="17" ht="36" hidden="1" customHeight="1" spans="1:5">
      <c r="A17" s="101" t="s">
        <v>1912</v>
      </c>
      <c r="B17" s="103"/>
      <c r="C17" s="106"/>
      <c r="D17" s="100" t="str">
        <f t="shared" si="0"/>
        <v/>
      </c>
      <c r="E17" s="97" t="str">
        <f t="shared" si="1"/>
        <v>否</v>
      </c>
    </row>
    <row r="18" ht="36" hidden="1" customHeight="1" spans="1:5">
      <c r="A18" s="98" t="s">
        <v>1916</v>
      </c>
      <c r="B18" s="99"/>
      <c r="C18" s="99"/>
      <c r="D18" s="100" t="str">
        <f t="shared" si="0"/>
        <v/>
      </c>
      <c r="E18" s="97" t="str">
        <f t="shared" si="1"/>
        <v>否</v>
      </c>
    </row>
    <row r="19" ht="36" hidden="1" customHeight="1" spans="1:5">
      <c r="A19" s="101" t="s">
        <v>1910</v>
      </c>
      <c r="B19" s="103"/>
      <c r="C19" s="103"/>
      <c r="D19" s="100" t="str">
        <f t="shared" si="0"/>
        <v/>
      </c>
      <c r="E19" s="97" t="str">
        <f t="shared" si="1"/>
        <v>否</v>
      </c>
    </row>
    <row r="20" ht="36" hidden="1" customHeight="1" spans="1:5">
      <c r="A20" s="101" t="s">
        <v>1911</v>
      </c>
      <c r="B20" s="103"/>
      <c r="C20" s="103"/>
      <c r="D20" s="100" t="str">
        <f t="shared" si="0"/>
        <v/>
      </c>
      <c r="E20" s="97" t="str">
        <f t="shared" si="1"/>
        <v>否</v>
      </c>
    </row>
    <row r="21" ht="36" hidden="1" customHeight="1" spans="1:5">
      <c r="A21" s="101" t="s">
        <v>1912</v>
      </c>
      <c r="B21" s="103"/>
      <c r="C21" s="107"/>
      <c r="D21" s="100" t="str">
        <f t="shared" si="0"/>
        <v/>
      </c>
      <c r="E21" s="97" t="str">
        <f t="shared" si="1"/>
        <v>否</v>
      </c>
    </row>
    <row r="22" ht="36" hidden="1" customHeight="1" spans="1:5">
      <c r="A22" s="98" t="s">
        <v>1917</v>
      </c>
      <c r="B22" s="99"/>
      <c r="C22" s="99"/>
      <c r="D22" s="100" t="str">
        <f t="shared" si="0"/>
        <v/>
      </c>
      <c r="E22" s="97" t="str">
        <f t="shared" si="1"/>
        <v>否</v>
      </c>
    </row>
    <row r="23" ht="36" hidden="1" customHeight="1" spans="1:5">
      <c r="A23" s="101" t="s">
        <v>1910</v>
      </c>
      <c r="B23" s="103"/>
      <c r="C23" s="108"/>
      <c r="D23" s="100" t="str">
        <f t="shared" si="0"/>
        <v/>
      </c>
      <c r="E23" s="97" t="str">
        <f t="shared" si="1"/>
        <v>否</v>
      </c>
    </row>
    <row r="24" ht="36" hidden="1" customHeight="1" spans="1:5">
      <c r="A24" s="101" t="s">
        <v>1911</v>
      </c>
      <c r="B24" s="103"/>
      <c r="C24" s="103"/>
      <c r="D24" s="100" t="str">
        <f t="shared" si="0"/>
        <v/>
      </c>
      <c r="E24" s="97" t="str">
        <f t="shared" si="1"/>
        <v>否</v>
      </c>
    </row>
    <row r="25" ht="36" hidden="1" customHeight="1" spans="1:5">
      <c r="A25" s="101" t="s">
        <v>1912</v>
      </c>
      <c r="B25" s="103">
        <v>0</v>
      </c>
      <c r="C25" s="108"/>
      <c r="D25" s="100" t="str">
        <f t="shared" si="0"/>
        <v/>
      </c>
      <c r="E25" s="97" t="str">
        <f t="shared" si="1"/>
        <v>否</v>
      </c>
    </row>
    <row r="26" ht="36" hidden="1" customHeight="1" spans="1:5">
      <c r="A26" s="98" t="s">
        <v>1918</v>
      </c>
      <c r="B26" s="99">
        <f>SUM(B27:B31)</f>
        <v>0</v>
      </c>
      <c r="C26" s="99">
        <f>SUM(C27:C31)</f>
        <v>0</v>
      </c>
      <c r="D26" s="100" t="str">
        <f t="shared" si="0"/>
        <v/>
      </c>
      <c r="E26" s="97" t="str">
        <f t="shared" si="1"/>
        <v>否</v>
      </c>
    </row>
    <row r="27" ht="36" hidden="1" customHeight="1" spans="1:5">
      <c r="A27" s="101" t="s">
        <v>1910</v>
      </c>
      <c r="B27" s="102"/>
      <c r="C27" s="102"/>
      <c r="D27" s="100" t="str">
        <f t="shared" si="0"/>
        <v/>
      </c>
      <c r="E27" s="97" t="str">
        <f t="shared" si="1"/>
        <v>否</v>
      </c>
    </row>
    <row r="28" ht="36" hidden="1" customHeight="1" spans="1:5">
      <c r="A28" s="101" t="s">
        <v>1911</v>
      </c>
      <c r="B28" s="102"/>
      <c r="C28" s="102"/>
      <c r="D28" s="100" t="str">
        <f t="shared" si="0"/>
        <v/>
      </c>
      <c r="E28" s="97" t="str">
        <f t="shared" si="1"/>
        <v>否</v>
      </c>
    </row>
    <row r="29" ht="36" hidden="1" customHeight="1" spans="1:5">
      <c r="A29" s="101" t="s">
        <v>1912</v>
      </c>
      <c r="B29" s="102"/>
      <c r="C29" s="102"/>
      <c r="D29" s="100" t="str">
        <f t="shared" si="0"/>
        <v/>
      </c>
      <c r="E29" s="97" t="str">
        <f t="shared" si="1"/>
        <v>否</v>
      </c>
    </row>
    <row r="30" ht="36" hidden="1" customHeight="1" spans="1:5">
      <c r="A30" s="101" t="s">
        <v>1919</v>
      </c>
      <c r="B30" s="102"/>
      <c r="C30" s="102"/>
      <c r="D30" s="100" t="str">
        <f t="shared" si="0"/>
        <v/>
      </c>
      <c r="E30" s="97" t="str">
        <f t="shared" si="1"/>
        <v>否</v>
      </c>
    </row>
    <row r="31" ht="36" hidden="1" customHeight="1" spans="1:5">
      <c r="A31" s="101" t="s">
        <v>1913</v>
      </c>
      <c r="B31" s="102"/>
      <c r="C31" s="102"/>
      <c r="D31" s="100" t="str">
        <f t="shared" si="0"/>
        <v/>
      </c>
      <c r="E31" s="97" t="str">
        <f t="shared" si="1"/>
        <v>否</v>
      </c>
    </row>
    <row r="32" ht="36" hidden="1" customHeight="1" spans="1:5">
      <c r="A32" s="98" t="s">
        <v>1920</v>
      </c>
      <c r="B32" s="99"/>
      <c r="C32" s="109"/>
      <c r="D32" s="100" t="str">
        <f t="shared" si="0"/>
        <v/>
      </c>
      <c r="E32" s="97" t="str">
        <f t="shared" si="1"/>
        <v>否</v>
      </c>
    </row>
    <row r="33" ht="36" hidden="1" customHeight="1" spans="1:5">
      <c r="A33" s="101" t="s">
        <v>1910</v>
      </c>
      <c r="B33" s="103"/>
      <c r="C33" s="103"/>
      <c r="D33" s="100" t="str">
        <f t="shared" si="0"/>
        <v/>
      </c>
      <c r="E33" s="97" t="str">
        <f t="shared" si="1"/>
        <v>否</v>
      </c>
    </row>
    <row r="34" ht="36" hidden="1" customHeight="1" spans="1:5">
      <c r="A34" s="101" t="s">
        <v>1911</v>
      </c>
      <c r="B34" s="103"/>
      <c r="C34" s="103"/>
      <c r="D34" s="100" t="str">
        <f t="shared" si="0"/>
        <v/>
      </c>
      <c r="E34" s="97" t="str">
        <f t="shared" si="1"/>
        <v>否</v>
      </c>
    </row>
    <row r="35" ht="36" hidden="1" customHeight="1" spans="1:5">
      <c r="A35" s="101" t="s">
        <v>1912</v>
      </c>
      <c r="B35" s="103"/>
      <c r="C35" s="103"/>
      <c r="D35" s="100" t="str">
        <f t="shared" si="0"/>
        <v/>
      </c>
      <c r="E35" s="97" t="str">
        <f t="shared" si="1"/>
        <v>否</v>
      </c>
    </row>
    <row r="36" ht="36" customHeight="1" spans="1:5">
      <c r="A36" s="110" t="s">
        <v>1921</v>
      </c>
      <c r="B36" s="99">
        <f>SUM(B32,B26,B22,B18,B14,B9,B4,)</f>
        <v>32838</v>
      </c>
      <c r="C36" s="99">
        <f>SUM(C32,C26,C22,C18,C14,C9,C4,)</f>
        <v>40540</v>
      </c>
      <c r="D36" s="100">
        <f t="shared" si="0"/>
        <v>0.235</v>
      </c>
      <c r="E36" s="97" t="str">
        <f t="shared" si="1"/>
        <v>是</v>
      </c>
    </row>
    <row r="37" ht="36" customHeight="1" spans="1:5">
      <c r="A37" s="111" t="s">
        <v>1922</v>
      </c>
      <c r="B37" s="102">
        <v>62</v>
      </c>
      <c r="C37" s="102">
        <v>166</v>
      </c>
      <c r="D37" s="100">
        <f t="shared" si="0"/>
        <v>1.677</v>
      </c>
      <c r="E37" s="97" t="str">
        <f t="shared" si="1"/>
        <v>是</v>
      </c>
    </row>
    <row r="38" ht="36" hidden="1" customHeight="1" spans="1:5">
      <c r="A38" s="111" t="s">
        <v>1923</v>
      </c>
      <c r="B38" s="102"/>
      <c r="C38" s="99"/>
      <c r="D38" s="100" t="str">
        <f t="shared" si="0"/>
        <v/>
      </c>
      <c r="E38" s="97" t="str">
        <f t="shared" si="1"/>
        <v>否</v>
      </c>
    </row>
    <row r="39" ht="31" hidden="1" customHeight="1" spans="1:5">
      <c r="A39" s="111" t="s">
        <v>1924</v>
      </c>
      <c r="B39" s="99"/>
      <c r="C39" s="109"/>
      <c r="D39" s="100" t="str">
        <f t="shared" si="0"/>
        <v/>
      </c>
      <c r="E39" s="97" t="str">
        <f t="shared" si="1"/>
        <v>否</v>
      </c>
    </row>
    <row r="40" ht="31" customHeight="1" spans="1:5">
      <c r="A40" s="110" t="s">
        <v>1925</v>
      </c>
      <c r="B40" s="99">
        <f>SUM(B36,B37,B38)</f>
        <v>32900</v>
      </c>
      <c r="C40" s="99">
        <f>SUM(C36,C37,C38)</f>
        <v>40706</v>
      </c>
      <c r="D40" s="100">
        <f t="shared" si="0"/>
        <v>0.237</v>
      </c>
      <c r="E40" s="97" t="str">
        <f t="shared" si="1"/>
        <v>是</v>
      </c>
    </row>
    <row r="41" spans="2:3">
      <c r="B41" s="112"/>
      <c r="C41" s="112"/>
    </row>
    <row r="42" spans="2:3">
      <c r="B42" s="112"/>
      <c r="C42" s="112"/>
    </row>
  </sheetData>
  <autoFilter ref="A3:E40">
    <filterColumn colId="4">
      <customFilters>
        <customFilter operator="equal" val="是"/>
      </customFilters>
    </filterColumn>
    <extLst/>
  </autoFilter>
  <mergeCells count="1">
    <mergeCell ref="A1:D1"/>
  </mergeCells>
  <conditionalFormatting sqref="E28:E32">
    <cfRule type="cellIs" dxfId="5"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3">
    <tabColor rgb="FF00B0F0"/>
  </sheetPr>
  <dimension ref="A1:F26"/>
  <sheetViews>
    <sheetView showGridLines="0" showZeros="0" view="pageBreakPreview" zoomScaleNormal="100" workbookViewId="0">
      <selection activeCell="C20" sqref="C20"/>
    </sheetView>
  </sheetViews>
  <sheetFormatPr defaultColWidth="9" defaultRowHeight="15.6" outlineLevelCol="5"/>
  <cols>
    <col min="1" max="1" width="50.75" style="65" customWidth="1"/>
    <col min="2" max="3" width="20.6296296296296" style="66" customWidth="1"/>
    <col min="4" max="4" width="20.6296296296296" style="65" customWidth="1"/>
    <col min="5" max="5" width="6" style="65" customWidth="1"/>
    <col min="6" max="7" width="12.6296296296296" style="65"/>
    <col min="8" max="246" width="9" style="65"/>
    <col min="247" max="247" width="41.6296296296296" style="65" customWidth="1"/>
    <col min="248" max="249" width="14.5" style="65" customWidth="1"/>
    <col min="250" max="250" width="13.8796296296296" style="65" customWidth="1"/>
    <col min="251" max="253" width="9" style="65"/>
    <col min="254" max="255" width="10.5" style="65" customWidth="1"/>
    <col min="256" max="502" width="9" style="65"/>
    <col min="503" max="503" width="41.6296296296296" style="65" customWidth="1"/>
    <col min="504" max="505" width="14.5" style="65" customWidth="1"/>
    <col min="506" max="506" width="13.8796296296296" style="65" customWidth="1"/>
    <col min="507" max="509" width="9" style="65"/>
    <col min="510" max="511" width="10.5" style="65" customWidth="1"/>
    <col min="512" max="758" width="9" style="65"/>
    <col min="759" max="759" width="41.6296296296296" style="65" customWidth="1"/>
    <col min="760" max="761" width="14.5" style="65" customWidth="1"/>
    <col min="762" max="762" width="13.8796296296296" style="65" customWidth="1"/>
    <col min="763" max="765" width="9" style="65"/>
    <col min="766" max="767" width="10.5" style="65" customWidth="1"/>
    <col min="768" max="1014" width="9" style="65"/>
    <col min="1015" max="1015" width="41.6296296296296" style="65" customWidth="1"/>
    <col min="1016" max="1017" width="14.5" style="65" customWidth="1"/>
    <col min="1018" max="1018" width="13.8796296296296" style="65" customWidth="1"/>
    <col min="1019" max="1021" width="9" style="65"/>
    <col min="1022" max="1023" width="10.5" style="65" customWidth="1"/>
    <col min="1024" max="1270" width="9" style="65"/>
    <col min="1271" max="1271" width="41.6296296296296" style="65" customWidth="1"/>
    <col min="1272" max="1273" width="14.5" style="65" customWidth="1"/>
    <col min="1274" max="1274" width="13.8796296296296" style="65" customWidth="1"/>
    <col min="1275" max="1277" width="9" style="65"/>
    <col min="1278" max="1279" width="10.5" style="65" customWidth="1"/>
    <col min="1280" max="1526" width="9" style="65"/>
    <col min="1527" max="1527" width="41.6296296296296" style="65" customWidth="1"/>
    <col min="1528" max="1529" width="14.5" style="65" customWidth="1"/>
    <col min="1530" max="1530" width="13.8796296296296" style="65" customWidth="1"/>
    <col min="1531" max="1533" width="9" style="65"/>
    <col min="1534" max="1535" width="10.5" style="65" customWidth="1"/>
    <col min="1536" max="1782" width="9" style="65"/>
    <col min="1783" max="1783" width="41.6296296296296" style="65" customWidth="1"/>
    <col min="1784" max="1785" width="14.5" style="65" customWidth="1"/>
    <col min="1786" max="1786" width="13.8796296296296" style="65" customWidth="1"/>
    <col min="1787" max="1789" width="9" style="65"/>
    <col min="1790" max="1791" width="10.5" style="65" customWidth="1"/>
    <col min="1792" max="2038" width="9" style="65"/>
    <col min="2039" max="2039" width="41.6296296296296" style="65" customWidth="1"/>
    <col min="2040" max="2041" width="14.5" style="65" customWidth="1"/>
    <col min="2042" max="2042" width="13.8796296296296" style="65" customWidth="1"/>
    <col min="2043" max="2045" width="9" style="65"/>
    <col min="2046" max="2047" width="10.5" style="65" customWidth="1"/>
    <col min="2048" max="2294" width="9" style="65"/>
    <col min="2295" max="2295" width="41.6296296296296" style="65" customWidth="1"/>
    <col min="2296" max="2297" width="14.5" style="65" customWidth="1"/>
    <col min="2298" max="2298" width="13.8796296296296" style="65" customWidth="1"/>
    <col min="2299" max="2301" width="9" style="65"/>
    <col min="2302" max="2303" width="10.5" style="65" customWidth="1"/>
    <col min="2304" max="2550" width="9" style="65"/>
    <col min="2551" max="2551" width="41.6296296296296" style="65" customWidth="1"/>
    <col min="2552" max="2553" width="14.5" style="65" customWidth="1"/>
    <col min="2554" max="2554" width="13.8796296296296" style="65" customWidth="1"/>
    <col min="2555" max="2557" width="9" style="65"/>
    <col min="2558" max="2559" width="10.5" style="65" customWidth="1"/>
    <col min="2560" max="2806" width="9" style="65"/>
    <col min="2807" max="2807" width="41.6296296296296" style="65" customWidth="1"/>
    <col min="2808" max="2809" width="14.5" style="65" customWidth="1"/>
    <col min="2810" max="2810" width="13.8796296296296" style="65" customWidth="1"/>
    <col min="2811" max="2813" width="9" style="65"/>
    <col min="2814" max="2815" width="10.5" style="65" customWidth="1"/>
    <col min="2816" max="3062" width="9" style="65"/>
    <col min="3063" max="3063" width="41.6296296296296" style="65" customWidth="1"/>
    <col min="3064" max="3065" width="14.5" style="65" customWidth="1"/>
    <col min="3066" max="3066" width="13.8796296296296" style="65" customWidth="1"/>
    <col min="3067" max="3069" width="9" style="65"/>
    <col min="3070" max="3071" width="10.5" style="65" customWidth="1"/>
    <col min="3072" max="3318" width="9" style="65"/>
    <col min="3319" max="3319" width="41.6296296296296" style="65" customWidth="1"/>
    <col min="3320" max="3321" width="14.5" style="65" customWidth="1"/>
    <col min="3322" max="3322" width="13.8796296296296" style="65" customWidth="1"/>
    <col min="3323" max="3325" width="9" style="65"/>
    <col min="3326" max="3327" width="10.5" style="65" customWidth="1"/>
    <col min="3328" max="3574" width="9" style="65"/>
    <col min="3575" max="3575" width="41.6296296296296" style="65" customWidth="1"/>
    <col min="3576" max="3577" width="14.5" style="65" customWidth="1"/>
    <col min="3578" max="3578" width="13.8796296296296" style="65" customWidth="1"/>
    <col min="3579" max="3581" width="9" style="65"/>
    <col min="3582" max="3583" width="10.5" style="65" customWidth="1"/>
    <col min="3584" max="3830" width="9" style="65"/>
    <col min="3831" max="3831" width="41.6296296296296" style="65" customWidth="1"/>
    <col min="3832" max="3833" width="14.5" style="65" customWidth="1"/>
    <col min="3834" max="3834" width="13.8796296296296" style="65" customWidth="1"/>
    <col min="3835" max="3837" width="9" style="65"/>
    <col min="3838" max="3839" width="10.5" style="65" customWidth="1"/>
    <col min="3840" max="4086" width="9" style="65"/>
    <col min="4087" max="4087" width="41.6296296296296" style="65" customWidth="1"/>
    <col min="4088" max="4089" width="14.5" style="65" customWidth="1"/>
    <col min="4090" max="4090" width="13.8796296296296" style="65" customWidth="1"/>
    <col min="4091" max="4093" width="9" style="65"/>
    <col min="4094" max="4095" width="10.5" style="65" customWidth="1"/>
    <col min="4096" max="4342" width="9" style="65"/>
    <col min="4343" max="4343" width="41.6296296296296" style="65" customWidth="1"/>
    <col min="4344" max="4345" width="14.5" style="65" customWidth="1"/>
    <col min="4346" max="4346" width="13.8796296296296" style="65" customWidth="1"/>
    <col min="4347" max="4349" width="9" style="65"/>
    <col min="4350" max="4351" width="10.5" style="65" customWidth="1"/>
    <col min="4352" max="4598" width="9" style="65"/>
    <col min="4599" max="4599" width="41.6296296296296" style="65" customWidth="1"/>
    <col min="4600" max="4601" width="14.5" style="65" customWidth="1"/>
    <col min="4602" max="4602" width="13.8796296296296" style="65" customWidth="1"/>
    <col min="4603" max="4605" width="9" style="65"/>
    <col min="4606" max="4607" width="10.5" style="65" customWidth="1"/>
    <col min="4608" max="4854" width="9" style="65"/>
    <col min="4855" max="4855" width="41.6296296296296" style="65" customWidth="1"/>
    <col min="4856" max="4857" width="14.5" style="65" customWidth="1"/>
    <col min="4858" max="4858" width="13.8796296296296" style="65" customWidth="1"/>
    <col min="4859" max="4861" width="9" style="65"/>
    <col min="4862" max="4863" width="10.5" style="65" customWidth="1"/>
    <col min="4864" max="5110" width="9" style="65"/>
    <col min="5111" max="5111" width="41.6296296296296" style="65" customWidth="1"/>
    <col min="5112" max="5113" width="14.5" style="65" customWidth="1"/>
    <col min="5114" max="5114" width="13.8796296296296" style="65" customWidth="1"/>
    <col min="5115" max="5117" width="9" style="65"/>
    <col min="5118" max="5119" width="10.5" style="65" customWidth="1"/>
    <col min="5120" max="5366" width="9" style="65"/>
    <col min="5367" max="5367" width="41.6296296296296" style="65" customWidth="1"/>
    <col min="5368" max="5369" width="14.5" style="65" customWidth="1"/>
    <col min="5370" max="5370" width="13.8796296296296" style="65" customWidth="1"/>
    <col min="5371" max="5373" width="9" style="65"/>
    <col min="5374" max="5375" width="10.5" style="65" customWidth="1"/>
    <col min="5376" max="5622" width="9" style="65"/>
    <col min="5623" max="5623" width="41.6296296296296" style="65" customWidth="1"/>
    <col min="5624" max="5625" width="14.5" style="65" customWidth="1"/>
    <col min="5626" max="5626" width="13.8796296296296" style="65" customWidth="1"/>
    <col min="5627" max="5629" width="9" style="65"/>
    <col min="5630" max="5631" width="10.5" style="65" customWidth="1"/>
    <col min="5632" max="5878" width="9" style="65"/>
    <col min="5879" max="5879" width="41.6296296296296" style="65" customWidth="1"/>
    <col min="5880" max="5881" width="14.5" style="65" customWidth="1"/>
    <col min="5882" max="5882" width="13.8796296296296" style="65" customWidth="1"/>
    <col min="5883" max="5885" width="9" style="65"/>
    <col min="5886" max="5887" width="10.5" style="65" customWidth="1"/>
    <col min="5888" max="6134" width="9" style="65"/>
    <col min="6135" max="6135" width="41.6296296296296" style="65" customWidth="1"/>
    <col min="6136" max="6137" width="14.5" style="65" customWidth="1"/>
    <col min="6138" max="6138" width="13.8796296296296" style="65" customWidth="1"/>
    <col min="6139" max="6141" width="9" style="65"/>
    <col min="6142" max="6143" width="10.5" style="65" customWidth="1"/>
    <col min="6144" max="6390" width="9" style="65"/>
    <col min="6391" max="6391" width="41.6296296296296" style="65" customWidth="1"/>
    <col min="6392" max="6393" width="14.5" style="65" customWidth="1"/>
    <col min="6394" max="6394" width="13.8796296296296" style="65" customWidth="1"/>
    <col min="6395" max="6397" width="9" style="65"/>
    <col min="6398" max="6399" width="10.5" style="65" customWidth="1"/>
    <col min="6400" max="6646" width="9" style="65"/>
    <col min="6647" max="6647" width="41.6296296296296" style="65" customWidth="1"/>
    <col min="6648" max="6649" width="14.5" style="65" customWidth="1"/>
    <col min="6650" max="6650" width="13.8796296296296" style="65" customWidth="1"/>
    <col min="6651" max="6653" width="9" style="65"/>
    <col min="6654" max="6655" width="10.5" style="65" customWidth="1"/>
    <col min="6656" max="6902" width="9" style="65"/>
    <col min="6903" max="6903" width="41.6296296296296" style="65" customWidth="1"/>
    <col min="6904" max="6905" width="14.5" style="65" customWidth="1"/>
    <col min="6906" max="6906" width="13.8796296296296" style="65" customWidth="1"/>
    <col min="6907" max="6909" width="9" style="65"/>
    <col min="6910" max="6911" width="10.5" style="65" customWidth="1"/>
    <col min="6912" max="7158" width="9" style="65"/>
    <col min="7159" max="7159" width="41.6296296296296" style="65" customWidth="1"/>
    <col min="7160" max="7161" width="14.5" style="65" customWidth="1"/>
    <col min="7162" max="7162" width="13.8796296296296" style="65" customWidth="1"/>
    <col min="7163" max="7165" width="9" style="65"/>
    <col min="7166" max="7167" width="10.5" style="65" customWidth="1"/>
    <col min="7168" max="7414" width="9" style="65"/>
    <col min="7415" max="7415" width="41.6296296296296" style="65" customWidth="1"/>
    <col min="7416" max="7417" width="14.5" style="65" customWidth="1"/>
    <col min="7418" max="7418" width="13.8796296296296" style="65" customWidth="1"/>
    <col min="7419" max="7421" width="9" style="65"/>
    <col min="7422" max="7423" width="10.5" style="65" customWidth="1"/>
    <col min="7424" max="7670" width="9" style="65"/>
    <col min="7671" max="7671" width="41.6296296296296" style="65" customWidth="1"/>
    <col min="7672" max="7673" width="14.5" style="65" customWidth="1"/>
    <col min="7674" max="7674" width="13.8796296296296" style="65" customWidth="1"/>
    <col min="7675" max="7677" width="9" style="65"/>
    <col min="7678" max="7679" width="10.5" style="65" customWidth="1"/>
    <col min="7680" max="7926" width="9" style="65"/>
    <col min="7927" max="7927" width="41.6296296296296" style="65" customWidth="1"/>
    <col min="7928" max="7929" width="14.5" style="65" customWidth="1"/>
    <col min="7930" max="7930" width="13.8796296296296" style="65" customWidth="1"/>
    <col min="7931" max="7933" width="9" style="65"/>
    <col min="7934" max="7935" width="10.5" style="65" customWidth="1"/>
    <col min="7936" max="8182" width="9" style="65"/>
    <col min="8183" max="8183" width="41.6296296296296" style="65" customWidth="1"/>
    <col min="8184" max="8185" width="14.5" style="65" customWidth="1"/>
    <col min="8186" max="8186" width="13.8796296296296" style="65" customWidth="1"/>
    <col min="8187" max="8189" width="9" style="65"/>
    <col min="8190" max="8191" width="10.5" style="65" customWidth="1"/>
    <col min="8192" max="8438" width="9" style="65"/>
    <col min="8439" max="8439" width="41.6296296296296" style="65" customWidth="1"/>
    <col min="8440" max="8441" width="14.5" style="65" customWidth="1"/>
    <col min="8442" max="8442" width="13.8796296296296" style="65" customWidth="1"/>
    <col min="8443" max="8445" width="9" style="65"/>
    <col min="8446" max="8447" width="10.5" style="65" customWidth="1"/>
    <col min="8448" max="8694" width="9" style="65"/>
    <col min="8695" max="8695" width="41.6296296296296" style="65" customWidth="1"/>
    <col min="8696" max="8697" width="14.5" style="65" customWidth="1"/>
    <col min="8698" max="8698" width="13.8796296296296" style="65" customWidth="1"/>
    <col min="8699" max="8701" width="9" style="65"/>
    <col min="8702" max="8703" width="10.5" style="65" customWidth="1"/>
    <col min="8704" max="8950" width="9" style="65"/>
    <col min="8951" max="8951" width="41.6296296296296" style="65" customWidth="1"/>
    <col min="8952" max="8953" width="14.5" style="65" customWidth="1"/>
    <col min="8954" max="8954" width="13.8796296296296" style="65" customWidth="1"/>
    <col min="8955" max="8957" width="9" style="65"/>
    <col min="8958" max="8959" width="10.5" style="65" customWidth="1"/>
    <col min="8960" max="9206" width="9" style="65"/>
    <col min="9207" max="9207" width="41.6296296296296" style="65" customWidth="1"/>
    <col min="9208" max="9209" width="14.5" style="65" customWidth="1"/>
    <col min="9210" max="9210" width="13.8796296296296" style="65" customWidth="1"/>
    <col min="9211" max="9213" width="9" style="65"/>
    <col min="9214" max="9215" width="10.5" style="65" customWidth="1"/>
    <col min="9216" max="9462" width="9" style="65"/>
    <col min="9463" max="9463" width="41.6296296296296" style="65" customWidth="1"/>
    <col min="9464" max="9465" width="14.5" style="65" customWidth="1"/>
    <col min="9466" max="9466" width="13.8796296296296" style="65" customWidth="1"/>
    <col min="9467" max="9469" width="9" style="65"/>
    <col min="9470" max="9471" width="10.5" style="65" customWidth="1"/>
    <col min="9472" max="9718" width="9" style="65"/>
    <col min="9719" max="9719" width="41.6296296296296" style="65" customWidth="1"/>
    <col min="9720" max="9721" width="14.5" style="65" customWidth="1"/>
    <col min="9722" max="9722" width="13.8796296296296" style="65" customWidth="1"/>
    <col min="9723" max="9725" width="9" style="65"/>
    <col min="9726" max="9727" width="10.5" style="65" customWidth="1"/>
    <col min="9728" max="9974" width="9" style="65"/>
    <col min="9975" max="9975" width="41.6296296296296" style="65" customWidth="1"/>
    <col min="9976" max="9977" width="14.5" style="65" customWidth="1"/>
    <col min="9978" max="9978" width="13.8796296296296" style="65" customWidth="1"/>
    <col min="9979" max="9981" width="9" style="65"/>
    <col min="9982" max="9983" width="10.5" style="65" customWidth="1"/>
    <col min="9984" max="10230" width="9" style="65"/>
    <col min="10231" max="10231" width="41.6296296296296" style="65" customWidth="1"/>
    <col min="10232" max="10233" width="14.5" style="65" customWidth="1"/>
    <col min="10234" max="10234" width="13.8796296296296" style="65" customWidth="1"/>
    <col min="10235" max="10237" width="9" style="65"/>
    <col min="10238" max="10239" width="10.5" style="65" customWidth="1"/>
    <col min="10240" max="10486" width="9" style="65"/>
    <col min="10487" max="10487" width="41.6296296296296" style="65" customWidth="1"/>
    <col min="10488" max="10489" width="14.5" style="65" customWidth="1"/>
    <col min="10490" max="10490" width="13.8796296296296" style="65" customWidth="1"/>
    <col min="10491" max="10493" width="9" style="65"/>
    <col min="10494" max="10495" width="10.5" style="65" customWidth="1"/>
    <col min="10496" max="10742" width="9" style="65"/>
    <col min="10743" max="10743" width="41.6296296296296" style="65" customWidth="1"/>
    <col min="10744" max="10745" width="14.5" style="65" customWidth="1"/>
    <col min="10746" max="10746" width="13.8796296296296" style="65" customWidth="1"/>
    <col min="10747" max="10749" width="9" style="65"/>
    <col min="10750" max="10751" width="10.5" style="65" customWidth="1"/>
    <col min="10752" max="10998" width="9" style="65"/>
    <col min="10999" max="10999" width="41.6296296296296" style="65" customWidth="1"/>
    <col min="11000" max="11001" width="14.5" style="65" customWidth="1"/>
    <col min="11002" max="11002" width="13.8796296296296" style="65" customWidth="1"/>
    <col min="11003" max="11005" width="9" style="65"/>
    <col min="11006" max="11007" width="10.5" style="65" customWidth="1"/>
    <col min="11008" max="11254" width="9" style="65"/>
    <col min="11255" max="11255" width="41.6296296296296" style="65" customWidth="1"/>
    <col min="11256" max="11257" width="14.5" style="65" customWidth="1"/>
    <col min="11258" max="11258" width="13.8796296296296" style="65" customWidth="1"/>
    <col min="11259" max="11261" width="9" style="65"/>
    <col min="11262" max="11263" width="10.5" style="65" customWidth="1"/>
    <col min="11264" max="11510" width="9" style="65"/>
    <col min="11511" max="11511" width="41.6296296296296" style="65" customWidth="1"/>
    <col min="11512" max="11513" width="14.5" style="65" customWidth="1"/>
    <col min="11514" max="11514" width="13.8796296296296" style="65" customWidth="1"/>
    <col min="11515" max="11517" width="9" style="65"/>
    <col min="11518" max="11519" width="10.5" style="65" customWidth="1"/>
    <col min="11520" max="11766" width="9" style="65"/>
    <col min="11767" max="11767" width="41.6296296296296" style="65" customWidth="1"/>
    <col min="11768" max="11769" width="14.5" style="65" customWidth="1"/>
    <col min="11770" max="11770" width="13.8796296296296" style="65" customWidth="1"/>
    <col min="11771" max="11773" width="9" style="65"/>
    <col min="11774" max="11775" width="10.5" style="65" customWidth="1"/>
    <col min="11776" max="12022" width="9" style="65"/>
    <col min="12023" max="12023" width="41.6296296296296" style="65" customWidth="1"/>
    <col min="12024" max="12025" width="14.5" style="65" customWidth="1"/>
    <col min="12026" max="12026" width="13.8796296296296" style="65" customWidth="1"/>
    <col min="12027" max="12029" width="9" style="65"/>
    <col min="12030" max="12031" width="10.5" style="65" customWidth="1"/>
    <col min="12032" max="12278" width="9" style="65"/>
    <col min="12279" max="12279" width="41.6296296296296" style="65" customWidth="1"/>
    <col min="12280" max="12281" width="14.5" style="65" customWidth="1"/>
    <col min="12282" max="12282" width="13.8796296296296" style="65" customWidth="1"/>
    <col min="12283" max="12285" width="9" style="65"/>
    <col min="12286" max="12287" width="10.5" style="65" customWidth="1"/>
    <col min="12288" max="12534" width="9" style="65"/>
    <col min="12535" max="12535" width="41.6296296296296" style="65" customWidth="1"/>
    <col min="12536" max="12537" width="14.5" style="65" customWidth="1"/>
    <col min="12538" max="12538" width="13.8796296296296" style="65" customWidth="1"/>
    <col min="12539" max="12541" width="9" style="65"/>
    <col min="12542" max="12543" width="10.5" style="65" customWidth="1"/>
    <col min="12544" max="12790" width="9" style="65"/>
    <col min="12791" max="12791" width="41.6296296296296" style="65" customWidth="1"/>
    <col min="12792" max="12793" width="14.5" style="65" customWidth="1"/>
    <col min="12794" max="12794" width="13.8796296296296" style="65" customWidth="1"/>
    <col min="12795" max="12797" width="9" style="65"/>
    <col min="12798" max="12799" width="10.5" style="65" customWidth="1"/>
    <col min="12800" max="13046" width="9" style="65"/>
    <col min="13047" max="13047" width="41.6296296296296" style="65" customWidth="1"/>
    <col min="13048" max="13049" width="14.5" style="65" customWidth="1"/>
    <col min="13050" max="13050" width="13.8796296296296" style="65" customWidth="1"/>
    <col min="13051" max="13053" width="9" style="65"/>
    <col min="13054" max="13055" width="10.5" style="65" customWidth="1"/>
    <col min="13056" max="13302" width="9" style="65"/>
    <col min="13303" max="13303" width="41.6296296296296" style="65" customWidth="1"/>
    <col min="13304" max="13305" width="14.5" style="65" customWidth="1"/>
    <col min="13306" max="13306" width="13.8796296296296" style="65" customWidth="1"/>
    <col min="13307" max="13309" width="9" style="65"/>
    <col min="13310" max="13311" width="10.5" style="65" customWidth="1"/>
    <col min="13312" max="13558" width="9" style="65"/>
    <col min="13559" max="13559" width="41.6296296296296" style="65" customWidth="1"/>
    <col min="13560" max="13561" width="14.5" style="65" customWidth="1"/>
    <col min="13562" max="13562" width="13.8796296296296" style="65" customWidth="1"/>
    <col min="13563" max="13565" width="9" style="65"/>
    <col min="13566" max="13567" width="10.5" style="65" customWidth="1"/>
    <col min="13568" max="13814" width="9" style="65"/>
    <col min="13815" max="13815" width="41.6296296296296" style="65" customWidth="1"/>
    <col min="13816" max="13817" width="14.5" style="65" customWidth="1"/>
    <col min="13818" max="13818" width="13.8796296296296" style="65" customWidth="1"/>
    <col min="13819" max="13821" width="9" style="65"/>
    <col min="13822" max="13823" width="10.5" style="65" customWidth="1"/>
    <col min="13824" max="14070" width="9" style="65"/>
    <col min="14071" max="14071" width="41.6296296296296" style="65" customWidth="1"/>
    <col min="14072" max="14073" width="14.5" style="65" customWidth="1"/>
    <col min="14074" max="14074" width="13.8796296296296" style="65" customWidth="1"/>
    <col min="14075" max="14077" width="9" style="65"/>
    <col min="14078" max="14079" width="10.5" style="65" customWidth="1"/>
    <col min="14080" max="14326" width="9" style="65"/>
    <col min="14327" max="14327" width="41.6296296296296" style="65" customWidth="1"/>
    <col min="14328" max="14329" width="14.5" style="65" customWidth="1"/>
    <col min="14330" max="14330" width="13.8796296296296" style="65" customWidth="1"/>
    <col min="14331" max="14333" width="9" style="65"/>
    <col min="14334" max="14335" width="10.5" style="65" customWidth="1"/>
    <col min="14336" max="14582" width="9" style="65"/>
    <col min="14583" max="14583" width="41.6296296296296" style="65" customWidth="1"/>
    <col min="14584" max="14585" width="14.5" style="65" customWidth="1"/>
    <col min="14586" max="14586" width="13.8796296296296" style="65" customWidth="1"/>
    <col min="14587" max="14589" width="9" style="65"/>
    <col min="14590" max="14591" width="10.5" style="65" customWidth="1"/>
    <col min="14592" max="14838" width="9" style="65"/>
    <col min="14839" max="14839" width="41.6296296296296" style="65" customWidth="1"/>
    <col min="14840" max="14841" width="14.5" style="65" customWidth="1"/>
    <col min="14842" max="14842" width="13.8796296296296" style="65" customWidth="1"/>
    <col min="14843" max="14845" width="9" style="65"/>
    <col min="14846" max="14847" width="10.5" style="65" customWidth="1"/>
    <col min="14848" max="15094" width="9" style="65"/>
    <col min="15095" max="15095" width="41.6296296296296" style="65" customWidth="1"/>
    <col min="15096" max="15097" width="14.5" style="65" customWidth="1"/>
    <col min="15098" max="15098" width="13.8796296296296" style="65" customWidth="1"/>
    <col min="15099" max="15101" width="9" style="65"/>
    <col min="15102" max="15103" width="10.5" style="65" customWidth="1"/>
    <col min="15104" max="15350" width="9" style="65"/>
    <col min="15351" max="15351" width="41.6296296296296" style="65" customWidth="1"/>
    <col min="15352" max="15353" width="14.5" style="65" customWidth="1"/>
    <col min="15354" max="15354" width="13.8796296296296" style="65" customWidth="1"/>
    <col min="15355" max="15357" width="9" style="65"/>
    <col min="15358" max="15359" width="10.5" style="65" customWidth="1"/>
    <col min="15360" max="15606" width="9" style="65"/>
    <col min="15607" max="15607" width="41.6296296296296" style="65" customWidth="1"/>
    <col min="15608" max="15609" width="14.5" style="65" customWidth="1"/>
    <col min="15610" max="15610" width="13.8796296296296" style="65" customWidth="1"/>
    <col min="15611" max="15613" width="9" style="65"/>
    <col min="15614" max="15615" width="10.5" style="65" customWidth="1"/>
    <col min="15616" max="15862" width="9" style="65"/>
    <col min="15863" max="15863" width="41.6296296296296" style="65" customWidth="1"/>
    <col min="15864" max="15865" width="14.5" style="65" customWidth="1"/>
    <col min="15866" max="15866" width="13.8796296296296" style="65" customWidth="1"/>
    <col min="15867" max="15869" width="9" style="65"/>
    <col min="15870" max="15871" width="10.5" style="65" customWidth="1"/>
    <col min="15872" max="16118" width="9" style="65"/>
    <col min="16119" max="16119" width="41.6296296296296" style="65" customWidth="1"/>
    <col min="16120" max="16121" width="14.5" style="65" customWidth="1"/>
    <col min="16122" max="16122" width="13.8796296296296" style="65" customWidth="1"/>
    <col min="16123" max="16125" width="9" style="65"/>
    <col min="16126" max="16127" width="10.5" style="65" customWidth="1"/>
    <col min="16128" max="16384" width="9" style="65"/>
  </cols>
  <sheetData>
    <row r="1" ht="45" customHeight="1" spans="1:4">
      <c r="A1" s="61" t="s">
        <v>1926</v>
      </c>
      <c r="B1" s="67"/>
      <c r="C1" s="67"/>
      <c r="D1" s="61"/>
    </row>
    <row r="2" ht="20.1" customHeight="1" spans="1:4">
      <c r="A2" s="68"/>
      <c r="B2" s="69"/>
      <c r="C2" s="70"/>
      <c r="D2" s="71" t="s">
        <v>1927</v>
      </c>
    </row>
    <row r="3" ht="45" customHeight="1" spans="1:5">
      <c r="A3" s="72" t="s">
        <v>1196</v>
      </c>
      <c r="B3" s="73" t="s">
        <v>1908</v>
      </c>
      <c r="C3" s="73" t="s">
        <v>5</v>
      </c>
      <c r="D3" s="73" t="s">
        <v>1850</v>
      </c>
      <c r="E3" s="74" t="s">
        <v>7</v>
      </c>
    </row>
    <row r="4" ht="36" hidden="1" customHeight="1" spans="1:5">
      <c r="A4" s="75" t="s">
        <v>1928</v>
      </c>
      <c r="B4" s="76"/>
      <c r="C4" s="76">
        <v>0</v>
      </c>
      <c r="D4" s="77">
        <v>-1</v>
      </c>
      <c r="E4" s="74" t="str">
        <f t="shared" ref="E4:E23" si="0">IF(A4&lt;&gt;"",IF(SUM(B4:C4)&lt;&gt;0,"是","否"),"是")</f>
        <v>否</v>
      </c>
    </row>
    <row r="5" ht="36" hidden="1" customHeight="1" spans="1:5">
      <c r="A5" s="78" t="s">
        <v>1929</v>
      </c>
      <c r="B5" s="79"/>
      <c r="C5" s="79"/>
      <c r="D5" s="77">
        <v>-1</v>
      </c>
      <c r="E5" s="74" t="str">
        <f t="shared" si="0"/>
        <v>否</v>
      </c>
    </row>
    <row r="6" ht="36" hidden="1" customHeight="1" spans="1:5">
      <c r="A6" s="78" t="s">
        <v>1930</v>
      </c>
      <c r="B6" s="80"/>
      <c r="C6" s="80"/>
      <c r="D6" s="77">
        <v>-1</v>
      </c>
      <c r="E6" s="74" t="str">
        <f t="shared" si="0"/>
        <v>否</v>
      </c>
    </row>
    <row r="7" ht="36" hidden="1" customHeight="1" spans="1:5">
      <c r="A7" s="78" t="s">
        <v>1931</v>
      </c>
      <c r="B7" s="80"/>
      <c r="C7" s="80"/>
      <c r="D7" s="77">
        <v>-1</v>
      </c>
      <c r="E7" s="74" t="str">
        <f t="shared" si="0"/>
        <v>否</v>
      </c>
    </row>
    <row r="8" ht="36" customHeight="1" spans="1:6">
      <c r="A8" s="75" t="s">
        <v>1932</v>
      </c>
      <c r="B8" s="76">
        <f>B9+B10</f>
        <v>32734</v>
      </c>
      <c r="C8" s="76">
        <f>C9+C10</f>
        <v>34813</v>
      </c>
      <c r="D8" s="77">
        <v>0.127</v>
      </c>
      <c r="E8" s="74" t="str">
        <f t="shared" si="0"/>
        <v>是</v>
      </c>
      <c r="F8" s="65" t="s">
        <v>1933</v>
      </c>
    </row>
    <row r="9" ht="36" customHeight="1" spans="1:5">
      <c r="A9" s="78" t="s">
        <v>1934</v>
      </c>
      <c r="B9" s="81">
        <v>32711</v>
      </c>
      <c r="C9" s="81">
        <v>34798</v>
      </c>
      <c r="D9" s="77">
        <v>0.126</v>
      </c>
      <c r="E9" s="74" t="str">
        <f t="shared" si="0"/>
        <v>是</v>
      </c>
    </row>
    <row r="10" ht="36" customHeight="1" spans="1:5">
      <c r="A10" s="78" t="s">
        <v>1935</v>
      </c>
      <c r="B10" s="81">
        <v>23</v>
      </c>
      <c r="C10" s="81">
        <v>15</v>
      </c>
      <c r="D10" s="77">
        <v>0.143</v>
      </c>
      <c r="E10" s="74" t="str">
        <f t="shared" si="0"/>
        <v>是</v>
      </c>
    </row>
    <row r="11" ht="36" hidden="1" customHeight="1" spans="1:5">
      <c r="A11" s="75" t="s">
        <v>1936</v>
      </c>
      <c r="B11" s="82">
        <f>B12+B13+B14+B15</f>
        <v>0</v>
      </c>
      <c r="C11" s="82">
        <f>C12+C13+C14+C15</f>
        <v>0</v>
      </c>
      <c r="D11" s="77">
        <v>0.105</v>
      </c>
      <c r="E11" s="74" t="str">
        <f t="shared" si="0"/>
        <v>否</v>
      </c>
    </row>
    <row r="12" ht="36" hidden="1" customHeight="1" spans="1:5">
      <c r="A12" s="78" t="s">
        <v>1937</v>
      </c>
      <c r="B12" s="81"/>
      <c r="C12" s="81"/>
      <c r="D12" s="77">
        <v>0.13</v>
      </c>
      <c r="E12" s="74" t="str">
        <f t="shared" si="0"/>
        <v>否</v>
      </c>
    </row>
    <row r="13" ht="36" hidden="1" customHeight="1" spans="1:5">
      <c r="A13" s="78" t="s">
        <v>1938</v>
      </c>
      <c r="B13" s="81"/>
      <c r="C13" s="81"/>
      <c r="D13" s="77">
        <v>0.035</v>
      </c>
      <c r="E13" s="74" t="str">
        <f t="shared" si="0"/>
        <v>否</v>
      </c>
    </row>
    <row r="14" s="65" customFormat="1" ht="36" hidden="1" customHeight="1" spans="1:5">
      <c r="A14" s="78" t="s">
        <v>1939</v>
      </c>
      <c r="B14" s="81"/>
      <c r="C14" s="81"/>
      <c r="D14" s="77">
        <v>0.054</v>
      </c>
      <c r="E14" s="74" t="str">
        <f t="shared" si="0"/>
        <v>否</v>
      </c>
    </row>
    <row r="15" ht="36" hidden="1" customHeight="1" spans="1:5">
      <c r="A15" s="78" t="s">
        <v>1940</v>
      </c>
      <c r="B15" s="81"/>
      <c r="C15" s="81"/>
      <c r="D15" s="77">
        <v>0</v>
      </c>
      <c r="E15" s="74" t="str">
        <f t="shared" si="0"/>
        <v>否</v>
      </c>
    </row>
    <row r="16" ht="36" customHeight="1" spans="1:5">
      <c r="A16" s="78"/>
      <c r="B16" s="83"/>
      <c r="C16" s="83"/>
      <c r="D16" s="77">
        <v>0</v>
      </c>
      <c r="E16" s="74" t="str">
        <f t="shared" si="0"/>
        <v>是</v>
      </c>
    </row>
    <row r="17" ht="36" customHeight="1" spans="1:5">
      <c r="A17" s="84" t="s">
        <v>1941</v>
      </c>
      <c r="B17" s="85">
        <f>B8+B11</f>
        <v>32734</v>
      </c>
      <c r="C17" s="85">
        <f>C8+C11</f>
        <v>34813</v>
      </c>
      <c r="D17" s="77">
        <v>-0.535</v>
      </c>
      <c r="E17" s="74" t="str">
        <f t="shared" si="0"/>
        <v>是</v>
      </c>
    </row>
    <row r="18" ht="36" hidden="1" customHeight="1" spans="1:5">
      <c r="A18" s="75" t="s">
        <v>1942</v>
      </c>
      <c r="B18" s="85"/>
      <c r="C18" s="85"/>
      <c r="D18" s="77">
        <v>-0.413</v>
      </c>
      <c r="E18" s="74" t="str">
        <f t="shared" si="0"/>
        <v>否</v>
      </c>
    </row>
    <row r="19" ht="36" customHeight="1" spans="1:5">
      <c r="A19" s="78" t="s">
        <v>1943</v>
      </c>
      <c r="B19" s="85">
        <f>B20</f>
        <v>166</v>
      </c>
      <c r="C19" s="85">
        <f>C20</f>
        <v>5893</v>
      </c>
      <c r="D19" s="77">
        <v>-0.055</v>
      </c>
      <c r="E19" s="74" t="str">
        <f t="shared" si="0"/>
        <v>是</v>
      </c>
    </row>
    <row r="20" ht="36" customHeight="1" spans="1:5">
      <c r="A20" s="78" t="s">
        <v>1944</v>
      </c>
      <c r="B20" s="81">
        <v>166</v>
      </c>
      <c r="C20" s="81">
        <v>5893</v>
      </c>
      <c r="D20" s="77">
        <v>-0.055</v>
      </c>
      <c r="E20" s="74" t="str">
        <f t="shared" si="0"/>
        <v>是</v>
      </c>
    </row>
    <row r="21" ht="36" hidden="1" customHeight="1" spans="1:5">
      <c r="A21" s="78" t="s">
        <v>1945</v>
      </c>
      <c r="B21" s="85">
        <f>B22</f>
        <v>0</v>
      </c>
      <c r="C21" s="83">
        <f>C22</f>
        <v>0</v>
      </c>
      <c r="D21" s="77">
        <v>-1</v>
      </c>
      <c r="E21" s="74" t="str">
        <f t="shared" si="0"/>
        <v>否</v>
      </c>
    </row>
    <row r="22" ht="36" hidden="1" customHeight="1" spans="1:5">
      <c r="A22" s="78" t="s">
        <v>1946</v>
      </c>
      <c r="B22" s="86"/>
      <c r="C22" s="83"/>
      <c r="D22" s="77">
        <v>-1</v>
      </c>
      <c r="E22" s="74" t="str">
        <f t="shared" si="0"/>
        <v>否</v>
      </c>
    </row>
    <row r="23" ht="32" customHeight="1" spans="1:5">
      <c r="A23" s="84" t="s">
        <v>1947</v>
      </c>
      <c r="B23" s="76">
        <f>B17+B19+B21</f>
        <v>32900</v>
      </c>
      <c r="C23" s="76">
        <f>C17+C19+C21</f>
        <v>40706</v>
      </c>
      <c r="D23" s="77">
        <v>-0.464</v>
      </c>
      <c r="E23" s="74" t="str">
        <f t="shared" si="0"/>
        <v>是</v>
      </c>
    </row>
    <row r="24" spans="2:3">
      <c r="B24" s="87"/>
      <c r="C24" s="87"/>
    </row>
    <row r="25" spans="2:3">
      <c r="B25" s="87"/>
      <c r="C25" s="87"/>
    </row>
    <row r="26" spans="2:3">
      <c r="B26" s="87"/>
      <c r="C26" s="87"/>
    </row>
  </sheetData>
  <autoFilter ref="A3:F23">
    <filterColumn colId="4">
      <customFilters>
        <customFilter operator="equal" val="是"/>
      </customFilters>
    </filterColumn>
    <extLst/>
  </autoFilter>
  <mergeCells count="1">
    <mergeCell ref="A1:D1"/>
  </mergeCells>
  <conditionalFormatting sqref="E16:F16">
    <cfRule type="cellIs" dxfId="5" priority="6" stopIfTrue="1" operator="lessThan">
      <formula>0</formula>
    </cfRule>
  </conditionalFormatting>
  <conditionalFormatting sqref="D4:D5 D6:D10 D11:D15 D16:D21 D22:D23">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G15"/>
  <sheetViews>
    <sheetView workbookViewId="0">
      <selection activeCell="C7" sqref="C7"/>
    </sheetView>
  </sheetViews>
  <sheetFormatPr defaultColWidth="10" defaultRowHeight="14.4" outlineLevelCol="6"/>
  <cols>
    <col min="1" max="1" width="24.6296296296296" style="20" customWidth="1"/>
    <col min="2" max="7" width="15.6296296296296" style="20" customWidth="1"/>
    <col min="8" max="8" width="9.76851851851852" style="20" customWidth="1"/>
    <col min="9" max="16384" width="10" style="20"/>
  </cols>
  <sheetData>
    <row r="1" s="20" customFormat="1" ht="30" customHeight="1" spans="1:1">
      <c r="A1" s="50"/>
    </row>
    <row r="2" s="20" customFormat="1" ht="28.6" customHeight="1" spans="1:7">
      <c r="A2" s="61" t="s">
        <v>1948</v>
      </c>
      <c r="B2" s="61"/>
      <c r="C2" s="61"/>
      <c r="D2" s="61"/>
      <c r="E2" s="61"/>
      <c r="F2" s="61"/>
      <c r="G2" s="61"/>
    </row>
    <row r="3" s="20" customFormat="1" ht="23" customHeight="1" spans="1:7">
      <c r="A3" s="54"/>
      <c r="B3" s="54"/>
      <c r="F3" s="55" t="s">
        <v>1949</v>
      </c>
      <c r="G3" s="55"/>
    </row>
    <row r="4" s="20" customFormat="1" ht="30" customHeight="1" spans="1:7">
      <c r="A4" s="62" t="s">
        <v>1950</v>
      </c>
      <c r="B4" s="62" t="s">
        <v>1951</v>
      </c>
      <c r="C4" s="62"/>
      <c r="D4" s="62"/>
      <c r="E4" s="62" t="s">
        <v>1952</v>
      </c>
      <c r="F4" s="62"/>
      <c r="G4" s="62"/>
    </row>
    <row r="5" s="20" customFormat="1" ht="30" customHeight="1" spans="1:7">
      <c r="A5" s="62"/>
      <c r="B5" s="63"/>
      <c r="C5" s="62" t="s">
        <v>1953</v>
      </c>
      <c r="D5" s="62" t="s">
        <v>1954</v>
      </c>
      <c r="E5" s="63"/>
      <c r="F5" s="62" t="s">
        <v>1953</v>
      </c>
      <c r="G5" s="62" t="s">
        <v>1954</v>
      </c>
    </row>
    <row r="6" s="20" customFormat="1" ht="30" customHeight="1" spans="1:7">
      <c r="A6" s="62" t="s">
        <v>1955</v>
      </c>
      <c r="B6" s="62" t="s">
        <v>1956</v>
      </c>
      <c r="C6" s="62" t="s">
        <v>1957</v>
      </c>
      <c r="D6" s="62" t="s">
        <v>1958</v>
      </c>
      <c r="E6" s="62" t="s">
        <v>1959</v>
      </c>
      <c r="F6" s="62" t="s">
        <v>1960</v>
      </c>
      <c r="G6" s="62" t="s">
        <v>1961</v>
      </c>
    </row>
    <row r="7" s="20" customFormat="1" ht="30" customHeight="1" spans="1:7">
      <c r="A7" s="64" t="s">
        <v>1221</v>
      </c>
      <c r="B7" s="63">
        <f>C7+D7</f>
        <v>163.1776</v>
      </c>
      <c r="C7" s="63">
        <v>55.5896</v>
      </c>
      <c r="D7" s="63">
        <v>107.588</v>
      </c>
      <c r="E7" s="63">
        <f>F7+G7</f>
        <v>160.5674</v>
      </c>
      <c r="F7" s="63">
        <v>54.4678</v>
      </c>
      <c r="G7" s="63">
        <v>106.0996</v>
      </c>
    </row>
    <row r="8" s="22" customFormat="1" ht="25" customHeight="1" spans="1:7">
      <c r="A8" s="49" t="s">
        <v>1962</v>
      </c>
      <c r="B8" s="49"/>
      <c r="C8" s="49"/>
      <c r="D8" s="49"/>
      <c r="E8" s="49"/>
      <c r="F8" s="49"/>
      <c r="G8" s="49"/>
    </row>
    <row r="9" s="22" customFormat="1" ht="25" customHeight="1" spans="1:7">
      <c r="A9" s="49" t="s">
        <v>1963</v>
      </c>
      <c r="B9" s="49"/>
      <c r="C9" s="49"/>
      <c r="D9" s="49"/>
      <c r="E9" s="49"/>
      <c r="F9" s="49"/>
      <c r="G9" s="49"/>
    </row>
    <row r="10" s="20" customFormat="1" ht="18" customHeight="1" spans="1:7">
      <c r="A10" s="50"/>
      <c r="B10" s="50"/>
      <c r="C10" s="50"/>
      <c r="D10" s="50"/>
      <c r="E10" s="50"/>
      <c r="F10" s="50"/>
      <c r="G10" s="50"/>
    </row>
    <row r="11" s="20" customFormat="1" ht="18" customHeight="1" spans="1:7">
      <c r="A11" s="50"/>
      <c r="B11" s="50"/>
      <c r="C11" s="50"/>
      <c r="D11" s="50"/>
      <c r="E11" s="50"/>
      <c r="F11" s="50"/>
      <c r="G11" s="50"/>
    </row>
    <row r="12" s="20" customFormat="1" ht="18" customHeight="1" spans="1:7">
      <c r="A12" s="50"/>
      <c r="B12" s="50"/>
      <c r="C12" s="50"/>
      <c r="D12" s="50"/>
      <c r="E12" s="50"/>
      <c r="F12" s="50"/>
      <c r="G12" s="50"/>
    </row>
    <row r="13" s="20" customFormat="1" ht="18" customHeight="1" spans="1:7">
      <c r="A13" s="50"/>
      <c r="B13" s="50"/>
      <c r="C13" s="50"/>
      <c r="D13" s="50"/>
      <c r="E13" s="50"/>
      <c r="F13" s="50"/>
      <c r="G13" s="50"/>
    </row>
    <row r="14" s="20" customFormat="1" ht="14" customHeight="1" spans="1:7">
      <c r="A14" s="50"/>
      <c r="B14" s="50"/>
      <c r="C14" s="50"/>
      <c r="D14" s="50"/>
      <c r="E14" s="50"/>
      <c r="F14" s="50"/>
      <c r="G14" s="50"/>
    </row>
    <row r="15" s="20" customFormat="1" ht="33" customHeight="1" spans="1:7">
      <c r="A15" s="54"/>
      <c r="B15" s="54"/>
      <c r="C15" s="54"/>
      <c r="D15" s="54"/>
      <c r="E15" s="54"/>
      <c r="F15" s="54"/>
      <c r="G15" s="54"/>
    </row>
  </sheetData>
  <mergeCells count="7">
    <mergeCell ref="A2:G2"/>
    <mergeCell ref="F3:G3"/>
    <mergeCell ref="B4:D4"/>
    <mergeCell ref="E4:G4"/>
    <mergeCell ref="A8:G8"/>
    <mergeCell ref="A9:G9"/>
    <mergeCell ref="A4:A5"/>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G16"/>
  <sheetViews>
    <sheetView workbookViewId="0">
      <selection activeCell="C7" sqref="C7"/>
    </sheetView>
  </sheetViews>
  <sheetFormatPr defaultColWidth="10" defaultRowHeight="14.4" outlineLevelCol="6"/>
  <cols>
    <col min="1" max="1" width="60" style="20" customWidth="1"/>
    <col min="2" max="3" width="25.6296296296296" style="20" customWidth="1"/>
    <col min="4" max="4" width="9.76851851851852" style="20" customWidth="1"/>
    <col min="5" max="16384" width="10" style="20"/>
  </cols>
  <sheetData>
    <row r="1" s="20" customFormat="1" ht="23" customHeight="1"/>
    <row r="2" s="20" customFormat="1" ht="14.3" customHeight="1" spans="1:1">
      <c r="A2" s="50"/>
    </row>
    <row r="3" s="20" customFormat="1" ht="28.6" customHeight="1" spans="1:3">
      <c r="A3" s="34" t="s">
        <v>1964</v>
      </c>
      <c r="B3" s="34"/>
      <c r="C3" s="34"/>
    </row>
    <row r="4" s="20" customFormat="1" ht="27" customHeight="1" spans="1:3">
      <c r="A4" s="54"/>
      <c r="B4" s="54"/>
      <c r="C4" s="55" t="s">
        <v>1949</v>
      </c>
    </row>
    <row r="5" s="20" customFormat="1" ht="24" customHeight="1" spans="1:3">
      <c r="A5" s="27" t="s">
        <v>1965</v>
      </c>
      <c r="B5" s="27" t="s">
        <v>1901</v>
      </c>
      <c r="C5" s="27" t="s">
        <v>1966</v>
      </c>
    </row>
    <row r="6" s="20" customFormat="1" ht="32" customHeight="1" spans="1:3">
      <c r="A6" s="39" t="s">
        <v>1967</v>
      </c>
      <c r="B6" s="56">
        <v>53.7751</v>
      </c>
      <c r="C6" s="56">
        <v>53.7751</v>
      </c>
    </row>
    <row r="7" s="20" customFormat="1" ht="32" customHeight="1" spans="1:3">
      <c r="A7" s="39" t="s">
        <v>1968</v>
      </c>
      <c r="B7" s="56">
        <v>54.2896</v>
      </c>
      <c r="C7" s="57">
        <v>55.5896</v>
      </c>
    </row>
    <row r="8" s="20" customFormat="1" ht="32" customHeight="1" spans="1:3">
      <c r="A8" s="39" t="s">
        <v>1969</v>
      </c>
      <c r="B8" s="56">
        <f>B10+B9</f>
        <v>4.86</v>
      </c>
      <c r="C8" s="56">
        <f>C10+C9</f>
        <v>6.16</v>
      </c>
    </row>
    <row r="9" s="20" customFormat="1" ht="32" customHeight="1" spans="1:3">
      <c r="A9" s="58" t="s">
        <v>1970</v>
      </c>
      <c r="B9" s="56"/>
      <c r="C9" s="56"/>
    </row>
    <row r="10" s="20" customFormat="1" ht="32" customHeight="1" spans="1:3">
      <c r="A10" s="58" t="s">
        <v>1971</v>
      </c>
      <c r="B10" s="56">
        <v>4.86</v>
      </c>
      <c r="C10" s="56">
        <v>6.16</v>
      </c>
    </row>
    <row r="11" s="20" customFormat="1" ht="32" customHeight="1" spans="1:3">
      <c r="A11" s="39" t="s">
        <v>1972</v>
      </c>
      <c r="B11" s="56">
        <v>5.4745</v>
      </c>
      <c r="C11" s="56">
        <v>5.7107</v>
      </c>
    </row>
    <row r="12" s="20" customFormat="1" ht="32" customHeight="1" spans="1:3">
      <c r="A12" s="39" t="s">
        <v>1973</v>
      </c>
      <c r="B12" s="59">
        <f>B6+B8-B11</f>
        <v>53.1606</v>
      </c>
      <c r="C12" s="59">
        <v>54.4678</v>
      </c>
    </row>
    <row r="13" s="20" customFormat="1" ht="32" customHeight="1" spans="1:3">
      <c r="A13" s="39" t="s">
        <v>1974</v>
      </c>
      <c r="B13" s="56"/>
      <c r="C13" s="56"/>
    </row>
    <row r="14" s="20" customFormat="1" ht="32" customHeight="1" spans="1:3">
      <c r="A14" s="39" t="s">
        <v>1975</v>
      </c>
      <c r="B14" s="60">
        <v>55.5896</v>
      </c>
      <c r="C14" s="56"/>
    </row>
    <row r="15" s="22" customFormat="1" ht="69" customHeight="1" spans="1:7">
      <c r="A15" s="32" t="s">
        <v>1976</v>
      </c>
      <c r="B15" s="32"/>
      <c r="C15" s="32"/>
      <c r="D15" s="49"/>
      <c r="E15" s="49"/>
      <c r="F15" s="49"/>
      <c r="G15" s="49"/>
    </row>
    <row r="16" s="20" customFormat="1" spans="1:3">
      <c r="A16" s="54"/>
      <c r="B16" s="54"/>
      <c r="C16" s="54"/>
    </row>
  </sheetData>
  <mergeCells count="2">
    <mergeCell ref="A3:C3"/>
    <mergeCell ref="A15:C15"/>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C14"/>
  <sheetViews>
    <sheetView workbookViewId="0">
      <selection activeCell="C7" sqref="C7"/>
    </sheetView>
  </sheetViews>
  <sheetFormatPr defaultColWidth="10" defaultRowHeight="14.4" outlineLevelCol="2"/>
  <cols>
    <col min="1" max="1" width="59.3796296296296" style="20" customWidth="1"/>
    <col min="2" max="3" width="25.6296296296296" style="20" customWidth="1"/>
    <col min="4" max="4" width="9.76851851851852" style="20" customWidth="1"/>
    <col min="5" max="5" width="12.5555555555556" style="20"/>
    <col min="6" max="16384" width="10" style="20"/>
  </cols>
  <sheetData>
    <row r="1" s="20" customFormat="1" ht="24" customHeight="1"/>
    <row r="2" s="20" customFormat="1" ht="14.3" customHeight="1" spans="1:1">
      <c r="A2" s="50"/>
    </row>
    <row r="3" s="20" customFormat="1" ht="28.6" customHeight="1" spans="1:3">
      <c r="A3" s="34" t="s">
        <v>1977</v>
      </c>
      <c r="B3" s="34"/>
      <c r="C3" s="34"/>
    </row>
    <row r="4" s="21" customFormat="1" ht="25" customHeight="1" spans="1:3">
      <c r="A4" s="51"/>
      <c r="B4" s="51"/>
      <c r="C4" s="46" t="s">
        <v>1949</v>
      </c>
    </row>
    <row r="5" s="21" customFormat="1" ht="32" customHeight="1" spans="1:3">
      <c r="A5" s="27" t="s">
        <v>1965</v>
      </c>
      <c r="B5" s="27" t="s">
        <v>1901</v>
      </c>
      <c r="C5" s="27" t="s">
        <v>1966</v>
      </c>
    </row>
    <row r="6" s="21" customFormat="1" ht="32" customHeight="1" spans="1:3">
      <c r="A6" s="52" t="s">
        <v>1978</v>
      </c>
      <c r="B6" s="40">
        <v>81.0933</v>
      </c>
      <c r="C6" s="40">
        <v>96.6333</v>
      </c>
    </row>
    <row r="7" s="21" customFormat="1" ht="32" customHeight="1" spans="1:3">
      <c r="A7" s="52" t="s">
        <v>1979</v>
      </c>
      <c r="B7" s="40">
        <v>97.5284</v>
      </c>
      <c r="C7" s="40">
        <v>107.588</v>
      </c>
    </row>
    <row r="8" s="21" customFormat="1" ht="32" customHeight="1" spans="1:3">
      <c r="A8" s="52" t="s">
        <v>1980</v>
      </c>
      <c r="B8" s="40">
        <v>5.24</v>
      </c>
      <c r="C8" s="40">
        <v>15.2996</v>
      </c>
    </row>
    <row r="9" s="21" customFormat="1" ht="32" customHeight="1" spans="1:3">
      <c r="A9" s="52" t="s">
        <v>1981</v>
      </c>
      <c r="B9" s="40">
        <v>5.8333</v>
      </c>
      <c r="C9" s="40">
        <v>5.8333</v>
      </c>
    </row>
    <row r="10" s="21" customFormat="1" ht="32" customHeight="1" spans="1:3">
      <c r="A10" s="52" t="s">
        <v>1982</v>
      </c>
      <c r="B10" s="40">
        <f>B6+B8-B9</f>
        <v>80.5</v>
      </c>
      <c r="C10" s="40">
        <v>106.0996</v>
      </c>
    </row>
    <row r="11" s="21" customFormat="1" ht="32" customHeight="1" spans="1:3">
      <c r="A11" s="52" t="s">
        <v>1983</v>
      </c>
      <c r="B11" s="40"/>
      <c r="C11" s="40">
        <f>C7-B7</f>
        <v>10.0596</v>
      </c>
    </row>
    <row r="12" s="21" customFormat="1" ht="32" customHeight="1" spans="1:3">
      <c r="A12" s="52" t="s">
        <v>1984</v>
      </c>
      <c r="B12" s="40">
        <f>C7</f>
        <v>107.588</v>
      </c>
      <c r="C12" s="40"/>
    </row>
    <row r="13" s="22" customFormat="1" ht="65" customHeight="1" spans="1:3">
      <c r="A13" s="32" t="s">
        <v>1985</v>
      </c>
      <c r="B13" s="32"/>
      <c r="C13" s="32"/>
    </row>
    <row r="14" s="20" customFormat="1" ht="31" customHeight="1" spans="1:3">
      <c r="A14" s="53"/>
      <c r="B14" s="53"/>
      <c r="C14" s="53"/>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C28"/>
  <sheetViews>
    <sheetView topLeftCell="A7" workbookViewId="0">
      <selection activeCell="C20" sqref="C20"/>
    </sheetView>
  </sheetViews>
  <sheetFormatPr defaultColWidth="10" defaultRowHeight="14.4" outlineLevelCol="2"/>
  <cols>
    <col min="1" max="1" width="36" style="20" customWidth="1"/>
    <col min="2" max="2" width="22.75" style="20" customWidth="1"/>
    <col min="3" max="3" width="20.25" style="20" customWidth="1"/>
    <col min="4" max="4" width="9.76851851851852" style="20" customWidth="1"/>
    <col min="5" max="16384" width="10" style="20"/>
  </cols>
  <sheetData>
    <row r="1" s="20" customFormat="1" ht="22" customHeight="1"/>
    <row r="2" s="20" customFormat="1" ht="14.3" customHeight="1" spans="1:1">
      <c r="A2" s="45"/>
    </row>
    <row r="3" s="20" customFormat="1" ht="63" customHeight="1" spans="1:3">
      <c r="A3" s="34" t="s">
        <v>1986</v>
      </c>
      <c r="B3" s="34"/>
      <c r="C3" s="34"/>
    </row>
    <row r="4" s="21" customFormat="1" ht="30" customHeight="1" spans="3:3">
      <c r="C4" s="46" t="s">
        <v>1949</v>
      </c>
    </row>
    <row r="5" s="21" customFormat="1" ht="25" customHeight="1" spans="1:3">
      <c r="A5" s="27" t="s">
        <v>1965</v>
      </c>
      <c r="B5" s="27" t="s">
        <v>1987</v>
      </c>
      <c r="C5" s="27" t="s">
        <v>1988</v>
      </c>
    </row>
    <row r="6" s="21" customFormat="1" ht="25" customHeight="1" spans="1:3">
      <c r="A6" s="47" t="s">
        <v>1989</v>
      </c>
      <c r="B6" s="29" t="s">
        <v>1990</v>
      </c>
      <c r="C6" s="37">
        <f>C7+C9</f>
        <v>21.4596</v>
      </c>
    </row>
    <row r="7" s="21" customFormat="1" ht="25" customHeight="1" spans="1:3">
      <c r="A7" s="48" t="s">
        <v>1991</v>
      </c>
      <c r="B7" s="29" t="s">
        <v>1957</v>
      </c>
      <c r="C7" s="37">
        <v>6.16</v>
      </c>
    </row>
    <row r="8" s="21" customFormat="1" ht="25" customHeight="1" spans="1:3">
      <c r="A8" s="48" t="s">
        <v>1992</v>
      </c>
      <c r="B8" s="29" t="s">
        <v>1958</v>
      </c>
      <c r="C8" s="37">
        <v>4.86</v>
      </c>
    </row>
    <row r="9" s="21" customFormat="1" ht="25" customHeight="1" spans="1:3">
      <c r="A9" s="48" t="s">
        <v>1993</v>
      </c>
      <c r="B9" s="29" t="s">
        <v>1994</v>
      </c>
      <c r="C9" s="37">
        <v>15.2996</v>
      </c>
    </row>
    <row r="10" s="21" customFormat="1" ht="25" customHeight="1" spans="1:3">
      <c r="A10" s="48" t="s">
        <v>1992</v>
      </c>
      <c r="B10" s="29" t="s">
        <v>1960</v>
      </c>
      <c r="C10" s="37">
        <v>5.24</v>
      </c>
    </row>
    <row r="11" s="21" customFormat="1" ht="25" customHeight="1" spans="1:3">
      <c r="A11" s="47" t="s">
        <v>1995</v>
      </c>
      <c r="B11" s="29" t="s">
        <v>1996</v>
      </c>
      <c r="C11" s="37">
        <f>C12+C13</f>
        <v>11.544</v>
      </c>
    </row>
    <row r="12" s="21" customFormat="1" ht="25" customHeight="1" spans="1:3">
      <c r="A12" s="48" t="s">
        <v>1991</v>
      </c>
      <c r="B12" s="29" t="s">
        <v>1997</v>
      </c>
      <c r="C12" s="37">
        <v>5.7107</v>
      </c>
    </row>
    <row r="13" s="21" customFormat="1" ht="25" customHeight="1" spans="1:3">
      <c r="A13" s="48" t="s">
        <v>1993</v>
      </c>
      <c r="B13" s="29" t="s">
        <v>1998</v>
      </c>
      <c r="C13" s="37">
        <v>5.8333</v>
      </c>
    </row>
    <row r="14" s="21" customFormat="1" ht="25" customHeight="1" spans="1:3">
      <c r="A14" s="47" t="s">
        <v>1999</v>
      </c>
      <c r="B14" s="29" t="s">
        <v>2000</v>
      </c>
      <c r="C14" s="37">
        <f>C15+C16</f>
        <v>4.423</v>
      </c>
    </row>
    <row r="15" s="21" customFormat="1" ht="25" customHeight="1" spans="1:3">
      <c r="A15" s="48" t="s">
        <v>1991</v>
      </c>
      <c r="B15" s="29" t="s">
        <v>2001</v>
      </c>
      <c r="C15" s="37">
        <v>1.611</v>
      </c>
    </row>
    <row r="16" s="21" customFormat="1" ht="25" customHeight="1" spans="1:3">
      <c r="A16" s="48" t="s">
        <v>1993</v>
      </c>
      <c r="B16" s="29" t="s">
        <v>2002</v>
      </c>
      <c r="C16" s="37">
        <v>2.812</v>
      </c>
    </row>
    <row r="17" s="21" customFormat="1" ht="25" customHeight="1" spans="1:3">
      <c r="A17" s="47" t="s">
        <v>2003</v>
      </c>
      <c r="B17" s="29" t="s">
        <v>2004</v>
      </c>
      <c r="C17" s="37">
        <f>C18+C21</f>
        <v>27.1522</v>
      </c>
    </row>
    <row r="18" s="21" customFormat="1" ht="25" customHeight="1" spans="1:3">
      <c r="A18" s="48" t="s">
        <v>1991</v>
      </c>
      <c r="B18" s="29" t="s">
        <v>2005</v>
      </c>
      <c r="C18" s="37">
        <f>C19+C20</f>
        <v>12.3422</v>
      </c>
    </row>
    <row r="19" s="21" customFormat="1" ht="25" customHeight="1" spans="1:3">
      <c r="A19" s="48" t="s">
        <v>2006</v>
      </c>
      <c r="B19" s="29"/>
      <c r="C19" s="37">
        <v>11.29</v>
      </c>
    </row>
    <row r="20" s="21" customFormat="1" ht="25" customHeight="1" spans="1:3">
      <c r="A20" s="48" t="s">
        <v>2007</v>
      </c>
      <c r="B20" s="29" t="s">
        <v>2008</v>
      </c>
      <c r="C20" s="37">
        <v>1.0522</v>
      </c>
    </row>
    <row r="21" s="21" customFormat="1" ht="25" customHeight="1" spans="1:3">
      <c r="A21" s="48" t="s">
        <v>1993</v>
      </c>
      <c r="B21" s="29" t="s">
        <v>2009</v>
      </c>
      <c r="C21" s="37">
        <f>C22+C23</f>
        <v>14.81</v>
      </c>
    </row>
    <row r="22" s="21" customFormat="1" ht="25" customHeight="1" spans="1:3">
      <c r="A22" s="48" t="s">
        <v>2006</v>
      </c>
      <c r="B22" s="29"/>
      <c r="C22" s="37">
        <v>13.1</v>
      </c>
    </row>
    <row r="23" s="21" customFormat="1" ht="25" customHeight="1" spans="1:3">
      <c r="A23" s="48" t="s">
        <v>2010</v>
      </c>
      <c r="B23" s="29" t="s">
        <v>2011</v>
      </c>
      <c r="C23" s="37">
        <v>1.71</v>
      </c>
    </row>
    <row r="24" s="21" customFormat="1" ht="25" customHeight="1" spans="1:3">
      <c r="A24" s="47" t="s">
        <v>2012</v>
      </c>
      <c r="B24" s="29" t="s">
        <v>2013</v>
      </c>
      <c r="C24" s="37">
        <f>C25+C26</f>
        <v>4.4858</v>
      </c>
    </row>
    <row r="25" s="21" customFormat="1" ht="25" customHeight="1" spans="1:3">
      <c r="A25" s="48" t="s">
        <v>1991</v>
      </c>
      <c r="B25" s="29" t="s">
        <v>2014</v>
      </c>
      <c r="C25" s="37">
        <v>1.6146</v>
      </c>
    </row>
    <row r="26" s="21" customFormat="1" ht="25" customHeight="1" spans="1:3">
      <c r="A26" s="48" t="s">
        <v>1993</v>
      </c>
      <c r="B26" s="29" t="s">
        <v>2015</v>
      </c>
      <c r="C26" s="37">
        <v>2.8712</v>
      </c>
    </row>
    <row r="27" s="22" customFormat="1" ht="70" customHeight="1" spans="1:3">
      <c r="A27" s="49" t="s">
        <v>2016</v>
      </c>
      <c r="B27" s="49"/>
      <c r="C27" s="49"/>
    </row>
    <row r="28" s="20" customFormat="1" ht="25" customHeight="1" spans="1:3">
      <c r="A28" s="50"/>
      <c r="B28" s="50"/>
      <c r="C28" s="50"/>
    </row>
  </sheetData>
  <mergeCells count="3">
    <mergeCell ref="A3:C3"/>
    <mergeCell ref="A27:C27"/>
    <mergeCell ref="A28:C28"/>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tabColor rgb="FF00B0F0"/>
  </sheetPr>
  <dimension ref="A1:G1425"/>
  <sheetViews>
    <sheetView showGridLines="0" showZeros="0" view="pageBreakPreview" zoomScaleNormal="100" workbookViewId="0">
      <pane xSplit="1" ySplit="3" topLeftCell="B1398" activePane="bottomRight" state="frozen"/>
      <selection/>
      <selection pane="topRight"/>
      <selection pane="bottomLeft"/>
      <selection pane="bottomRight" activeCell="H1419" sqref="H1419"/>
    </sheetView>
  </sheetViews>
  <sheetFormatPr defaultColWidth="9" defaultRowHeight="15.6" outlineLevelCol="6"/>
  <cols>
    <col min="1" max="1" width="14.3333333333333" style="113" hidden="1" customWidth="1"/>
    <col min="2" max="2" width="50.6296296296296" style="113" customWidth="1"/>
    <col min="3" max="4" width="20.6296296296296" style="113" customWidth="1"/>
    <col min="5" max="5" width="12.7777777777778" style="113" customWidth="1"/>
    <col min="6" max="6" width="4.75" style="113" customWidth="1"/>
    <col min="7" max="16384" width="9" style="113"/>
  </cols>
  <sheetData>
    <row r="1" s="321" customFormat="1" ht="26.4" spans="1:5">
      <c r="A1" s="324"/>
      <c r="B1" s="324" t="s">
        <v>70</v>
      </c>
      <c r="C1" s="324"/>
      <c r="D1" s="324"/>
      <c r="E1" s="324"/>
    </row>
    <row r="2" s="150" customFormat="1" ht="17.4" spans="1:4">
      <c r="A2" s="325"/>
      <c r="B2" s="326"/>
      <c r="C2" s="327"/>
      <c r="D2" s="328"/>
    </row>
    <row r="3" s="114" customFormat="1" ht="52.2" spans="1:7">
      <c r="A3" s="329" t="s">
        <v>2</v>
      </c>
      <c r="B3" s="330" t="s">
        <v>3</v>
      </c>
      <c r="C3" s="73" t="s">
        <v>4</v>
      </c>
      <c r="D3" s="73" t="s">
        <v>5</v>
      </c>
      <c r="E3" s="73" t="s">
        <v>6</v>
      </c>
      <c r="F3" s="303" t="s">
        <v>7</v>
      </c>
      <c r="G3" s="114" t="s">
        <v>71</v>
      </c>
    </row>
    <row r="4" ht="32" customHeight="1" spans="1:7">
      <c r="A4" s="331">
        <v>201</v>
      </c>
      <c r="B4" s="171" t="s">
        <v>72</v>
      </c>
      <c r="C4" s="332">
        <f>SUM(C5,C17,C26,C36,C47,C58,C69,C77,C86,C99,C108,C119,C131,C138,C146,C152,C159,C166,C173,C180,C187,C195,C201,C207,C214,C229,C236,C249,C243,C252)</f>
        <v>47000</v>
      </c>
      <c r="D4" s="332">
        <f>SUM(D5,D17,D26,D36,D47,D58,D69,D77,D86,D99,D108,D119,D131,D138,D146,D152,D159,D166,D173,D180,D187,D195,D201,D207,D214,D229,D236,D249,D243,D252)</f>
        <v>38154</v>
      </c>
      <c r="E4" s="186">
        <f t="shared" ref="E4:E67" si="0">IF(C4&lt;0,"",IFERROR(D4/C4-1,0))</f>
        <v>-0.188</v>
      </c>
      <c r="F4" s="187" t="str">
        <f t="shared" ref="F4:F67" si="1">IF(LEN(A4)=3,"是",IF(B4&lt;&gt;"",IF(SUM(C4:D4)&lt;&gt;0,"是","否"),"是"))</f>
        <v>是</v>
      </c>
      <c r="G4" s="333" t="str">
        <f t="shared" ref="G4:G67" si="2">IF(LEN(A4)=3,"类",IF(LEN(A4)=5,"款","项"))</f>
        <v>类</v>
      </c>
    </row>
    <row r="5" ht="32" customHeight="1" spans="1:7">
      <c r="A5" s="331">
        <v>20101</v>
      </c>
      <c r="B5" s="220" t="s">
        <v>73</v>
      </c>
      <c r="C5" s="332">
        <f>SUM(C6:C16)</f>
        <v>2753</v>
      </c>
      <c r="D5" s="332">
        <f>SUM(D6:D16)</f>
        <v>934</v>
      </c>
      <c r="E5" s="186">
        <f t="shared" si="0"/>
        <v>-0.661</v>
      </c>
      <c r="F5" s="187" t="str">
        <f t="shared" si="1"/>
        <v>是</v>
      </c>
      <c r="G5" s="333" t="str">
        <f t="shared" si="2"/>
        <v>款</v>
      </c>
    </row>
    <row r="6" ht="32" customHeight="1" spans="1:7">
      <c r="A6" s="334">
        <v>2010101</v>
      </c>
      <c r="B6" s="335" t="s">
        <v>74</v>
      </c>
      <c r="C6" s="336">
        <v>2608</v>
      </c>
      <c r="D6" s="336">
        <v>530</v>
      </c>
      <c r="E6" s="337">
        <f t="shared" si="0"/>
        <v>-0.797</v>
      </c>
      <c r="F6" s="187" t="str">
        <f t="shared" si="1"/>
        <v>是</v>
      </c>
      <c r="G6" s="333" t="str">
        <f t="shared" si="2"/>
        <v>项</v>
      </c>
    </row>
    <row r="7" ht="32" customHeight="1" spans="1:7">
      <c r="A7" s="334">
        <v>2010102</v>
      </c>
      <c r="B7" s="335" t="s">
        <v>75</v>
      </c>
      <c r="C7" s="336">
        <v>121</v>
      </c>
      <c r="D7" s="336">
        <v>404</v>
      </c>
      <c r="E7" s="337">
        <f t="shared" si="0"/>
        <v>2.339</v>
      </c>
      <c r="F7" s="187" t="str">
        <f t="shared" si="1"/>
        <v>是</v>
      </c>
      <c r="G7" s="333" t="str">
        <f t="shared" si="2"/>
        <v>项</v>
      </c>
    </row>
    <row r="8" ht="36" hidden="1" customHeight="1" spans="1:7">
      <c r="A8" s="334">
        <v>2010103</v>
      </c>
      <c r="B8" s="335" t="s">
        <v>76</v>
      </c>
      <c r="C8" s="336">
        <v>0</v>
      </c>
      <c r="D8" s="336">
        <v>0</v>
      </c>
      <c r="E8" s="337">
        <f t="shared" si="0"/>
        <v>0</v>
      </c>
      <c r="F8" s="187" t="str">
        <f t="shared" si="1"/>
        <v>否</v>
      </c>
      <c r="G8" s="333" t="str">
        <f t="shared" si="2"/>
        <v>项</v>
      </c>
    </row>
    <row r="9" ht="36" hidden="1" customHeight="1" spans="1:7">
      <c r="A9" s="334">
        <v>2010104</v>
      </c>
      <c r="B9" s="335" t="s">
        <v>77</v>
      </c>
      <c r="C9" s="336">
        <v>0</v>
      </c>
      <c r="D9" s="336">
        <v>0</v>
      </c>
      <c r="E9" s="337">
        <f t="shared" si="0"/>
        <v>0</v>
      </c>
      <c r="F9" s="187" t="str">
        <f t="shared" si="1"/>
        <v>否</v>
      </c>
      <c r="G9" s="333" t="str">
        <f t="shared" si="2"/>
        <v>项</v>
      </c>
    </row>
    <row r="10" ht="36" hidden="1" customHeight="1" spans="1:7">
      <c r="A10" s="334">
        <v>2010105</v>
      </c>
      <c r="B10" s="335" t="s">
        <v>78</v>
      </c>
      <c r="C10" s="336">
        <v>0</v>
      </c>
      <c r="D10" s="336">
        <v>0</v>
      </c>
      <c r="E10" s="337">
        <f t="shared" si="0"/>
        <v>0</v>
      </c>
      <c r="F10" s="187" t="str">
        <f t="shared" si="1"/>
        <v>否</v>
      </c>
      <c r="G10" s="333" t="str">
        <f t="shared" si="2"/>
        <v>项</v>
      </c>
    </row>
    <row r="11" ht="36" hidden="1" customHeight="1" spans="1:7">
      <c r="A11" s="334">
        <v>2010106</v>
      </c>
      <c r="B11" s="335" t="s">
        <v>79</v>
      </c>
      <c r="C11" s="336">
        <v>0</v>
      </c>
      <c r="D11" s="336">
        <v>0</v>
      </c>
      <c r="E11" s="337">
        <f t="shared" si="0"/>
        <v>0</v>
      </c>
      <c r="F11" s="187" t="str">
        <f t="shared" si="1"/>
        <v>否</v>
      </c>
      <c r="G11" s="333" t="str">
        <f t="shared" si="2"/>
        <v>项</v>
      </c>
    </row>
    <row r="12" ht="36" hidden="1" customHeight="1" spans="1:7">
      <c r="A12" s="334">
        <v>2010107</v>
      </c>
      <c r="B12" s="335" t="s">
        <v>80</v>
      </c>
      <c r="C12" s="336">
        <v>0</v>
      </c>
      <c r="D12" s="336">
        <v>0</v>
      </c>
      <c r="E12" s="337">
        <f t="shared" si="0"/>
        <v>0</v>
      </c>
      <c r="F12" s="187" t="str">
        <f t="shared" si="1"/>
        <v>否</v>
      </c>
      <c r="G12" s="333" t="str">
        <f t="shared" si="2"/>
        <v>项</v>
      </c>
    </row>
    <row r="13" ht="32" customHeight="1" spans="1:7">
      <c r="A13" s="334">
        <v>2010108</v>
      </c>
      <c r="B13" s="335" t="s">
        <v>81</v>
      </c>
      <c r="C13" s="336">
        <v>24</v>
      </c>
      <c r="D13" s="336">
        <v>0</v>
      </c>
      <c r="E13" s="337">
        <f t="shared" si="0"/>
        <v>-1</v>
      </c>
      <c r="F13" s="187" t="str">
        <f t="shared" si="1"/>
        <v>是</v>
      </c>
      <c r="G13" s="333" t="str">
        <f t="shared" si="2"/>
        <v>项</v>
      </c>
    </row>
    <row r="14" ht="36" hidden="1" customHeight="1" spans="1:7">
      <c r="A14" s="334">
        <v>2010109</v>
      </c>
      <c r="B14" s="335" t="s">
        <v>82</v>
      </c>
      <c r="C14" s="336">
        <v>0</v>
      </c>
      <c r="D14" s="336">
        <v>0</v>
      </c>
      <c r="E14" s="337">
        <f t="shared" si="0"/>
        <v>0</v>
      </c>
      <c r="F14" s="187" t="str">
        <f t="shared" si="1"/>
        <v>否</v>
      </c>
      <c r="G14" s="333" t="str">
        <f t="shared" si="2"/>
        <v>项</v>
      </c>
    </row>
    <row r="15" ht="36" hidden="1" customHeight="1" spans="1:7">
      <c r="A15" s="334">
        <v>2010150</v>
      </c>
      <c r="B15" s="335" t="s">
        <v>83</v>
      </c>
      <c r="C15" s="336">
        <v>0</v>
      </c>
      <c r="D15" s="336">
        <v>0</v>
      </c>
      <c r="E15" s="337">
        <f t="shared" si="0"/>
        <v>0</v>
      </c>
      <c r="F15" s="187" t="str">
        <f t="shared" si="1"/>
        <v>否</v>
      </c>
      <c r="G15" s="333" t="str">
        <f t="shared" si="2"/>
        <v>项</v>
      </c>
    </row>
    <row r="16" ht="36" hidden="1" customHeight="1" spans="1:7">
      <c r="A16" s="334">
        <v>2010199</v>
      </c>
      <c r="B16" s="335" t="s">
        <v>84</v>
      </c>
      <c r="C16" s="336">
        <v>0</v>
      </c>
      <c r="D16" s="336">
        <v>0</v>
      </c>
      <c r="E16" s="337">
        <f t="shared" si="0"/>
        <v>0</v>
      </c>
      <c r="F16" s="187" t="str">
        <f t="shared" si="1"/>
        <v>否</v>
      </c>
      <c r="G16" s="333" t="str">
        <f t="shared" si="2"/>
        <v>项</v>
      </c>
    </row>
    <row r="17" ht="32" customHeight="1" spans="1:7">
      <c r="A17" s="331">
        <v>20102</v>
      </c>
      <c r="B17" s="220" t="s">
        <v>85</v>
      </c>
      <c r="C17" s="332">
        <f>((SUM(C18:C25))+0)+0</f>
        <v>543</v>
      </c>
      <c r="D17" s="332">
        <f>((SUM(D18:D25))+0)+0</f>
        <v>528</v>
      </c>
      <c r="E17" s="186">
        <f t="shared" si="0"/>
        <v>-0.028</v>
      </c>
      <c r="F17" s="187" t="str">
        <f t="shared" si="1"/>
        <v>是</v>
      </c>
      <c r="G17" s="333" t="str">
        <f t="shared" si="2"/>
        <v>款</v>
      </c>
    </row>
    <row r="18" ht="32" customHeight="1" spans="1:7">
      <c r="A18" s="334">
        <v>2010201</v>
      </c>
      <c r="B18" s="335" t="s">
        <v>74</v>
      </c>
      <c r="C18" s="336">
        <v>543</v>
      </c>
      <c r="D18" s="336">
        <v>528</v>
      </c>
      <c r="E18" s="337">
        <f t="shared" si="0"/>
        <v>-0.028</v>
      </c>
      <c r="F18" s="187" t="str">
        <f t="shared" si="1"/>
        <v>是</v>
      </c>
      <c r="G18" s="333" t="str">
        <f t="shared" si="2"/>
        <v>项</v>
      </c>
    </row>
    <row r="19" ht="36" hidden="1" customHeight="1" spans="1:7">
      <c r="A19" s="334">
        <v>2010202</v>
      </c>
      <c r="B19" s="335" t="s">
        <v>75</v>
      </c>
      <c r="C19" s="336">
        <v>0</v>
      </c>
      <c r="D19" s="336">
        <v>0</v>
      </c>
      <c r="E19" s="337">
        <f t="shared" si="0"/>
        <v>0</v>
      </c>
      <c r="F19" s="187" t="str">
        <f t="shared" si="1"/>
        <v>否</v>
      </c>
      <c r="G19" s="333" t="str">
        <f t="shared" si="2"/>
        <v>项</v>
      </c>
    </row>
    <row r="20" ht="36" hidden="1" customHeight="1" spans="1:7">
      <c r="A20" s="334">
        <v>2010203</v>
      </c>
      <c r="B20" s="335" t="s">
        <v>76</v>
      </c>
      <c r="C20" s="336">
        <v>0</v>
      </c>
      <c r="D20" s="336">
        <v>0</v>
      </c>
      <c r="E20" s="337">
        <f t="shared" si="0"/>
        <v>0</v>
      </c>
      <c r="F20" s="187" t="str">
        <f t="shared" si="1"/>
        <v>否</v>
      </c>
      <c r="G20" s="333" t="str">
        <f t="shared" si="2"/>
        <v>项</v>
      </c>
    </row>
    <row r="21" ht="36" hidden="1" customHeight="1" spans="1:7">
      <c r="A21" s="334">
        <v>2010204</v>
      </c>
      <c r="B21" s="335" t="s">
        <v>86</v>
      </c>
      <c r="C21" s="336">
        <v>0</v>
      </c>
      <c r="D21" s="336">
        <v>0</v>
      </c>
      <c r="E21" s="337">
        <f t="shared" si="0"/>
        <v>0</v>
      </c>
      <c r="F21" s="187" t="str">
        <f t="shared" si="1"/>
        <v>否</v>
      </c>
      <c r="G21" s="333" t="str">
        <f t="shared" si="2"/>
        <v>项</v>
      </c>
    </row>
    <row r="22" ht="36" hidden="1" customHeight="1" spans="1:7">
      <c r="A22" s="334">
        <v>2010205</v>
      </c>
      <c r="B22" s="335" t="s">
        <v>87</v>
      </c>
      <c r="C22" s="336">
        <v>0</v>
      </c>
      <c r="D22" s="336">
        <v>0</v>
      </c>
      <c r="E22" s="337">
        <f t="shared" si="0"/>
        <v>0</v>
      </c>
      <c r="F22" s="187" t="str">
        <f t="shared" si="1"/>
        <v>否</v>
      </c>
      <c r="G22" s="333" t="str">
        <f t="shared" si="2"/>
        <v>项</v>
      </c>
    </row>
    <row r="23" ht="36" hidden="1" customHeight="1" spans="1:7">
      <c r="A23" s="334">
        <v>2010206</v>
      </c>
      <c r="B23" s="335" t="s">
        <v>88</v>
      </c>
      <c r="C23" s="336">
        <v>0</v>
      </c>
      <c r="D23" s="336">
        <v>0</v>
      </c>
      <c r="E23" s="337">
        <f t="shared" si="0"/>
        <v>0</v>
      </c>
      <c r="F23" s="187" t="str">
        <f t="shared" si="1"/>
        <v>否</v>
      </c>
      <c r="G23" s="333" t="str">
        <f t="shared" si="2"/>
        <v>项</v>
      </c>
    </row>
    <row r="24" ht="36" hidden="1" customHeight="1" spans="1:7">
      <c r="A24" s="334">
        <v>2010250</v>
      </c>
      <c r="B24" s="335" t="s">
        <v>83</v>
      </c>
      <c r="C24" s="336">
        <v>0</v>
      </c>
      <c r="D24" s="336">
        <v>0</v>
      </c>
      <c r="E24" s="337">
        <f t="shared" si="0"/>
        <v>0</v>
      </c>
      <c r="F24" s="187" t="str">
        <f t="shared" si="1"/>
        <v>否</v>
      </c>
      <c r="G24" s="333" t="str">
        <f t="shared" si="2"/>
        <v>项</v>
      </c>
    </row>
    <row r="25" ht="36" hidden="1" customHeight="1" spans="1:7">
      <c r="A25" s="334">
        <v>2010299</v>
      </c>
      <c r="B25" s="335" t="s">
        <v>89</v>
      </c>
      <c r="C25" s="336">
        <v>0</v>
      </c>
      <c r="D25" s="336">
        <v>0</v>
      </c>
      <c r="E25" s="337">
        <f t="shared" si="0"/>
        <v>0</v>
      </c>
      <c r="F25" s="187" t="str">
        <f t="shared" si="1"/>
        <v>否</v>
      </c>
      <c r="G25" s="333" t="str">
        <f t="shared" si="2"/>
        <v>项</v>
      </c>
    </row>
    <row r="26" ht="32" customHeight="1" spans="1:7">
      <c r="A26" s="331">
        <v>20103</v>
      </c>
      <c r="B26" s="220" t="s">
        <v>90</v>
      </c>
      <c r="C26" s="332">
        <f>((SUM(C27:C35))+0)+0</f>
        <v>25219</v>
      </c>
      <c r="D26" s="332">
        <f>((SUM(D27:D35))+0)+0</f>
        <v>23040</v>
      </c>
      <c r="E26" s="186">
        <f t="shared" si="0"/>
        <v>-0.086</v>
      </c>
      <c r="F26" s="187" t="str">
        <f t="shared" si="1"/>
        <v>是</v>
      </c>
      <c r="G26" s="333" t="str">
        <f t="shared" si="2"/>
        <v>款</v>
      </c>
    </row>
    <row r="27" ht="32" customHeight="1" spans="1:7">
      <c r="A27" s="334">
        <v>2010301</v>
      </c>
      <c r="B27" s="335" t="s">
        <v>74</v>
      </c>
      <c r="C27" s="336">
        <v>11599</v>
      </c>
      <c r="D27" s="336">
        <v>13860</v>
      </c>
      <c r="E27" s="337">
        <f t="shared" si="0"/>
        <v>0.195</v>
      </c>
      <c r="F27" s="187" t="str">
        <f t="shared" si="1"/>
        <v>是</v>
      </c>
      <c r="G27" s="333" t="str">
        <f t="shared" si="2"/>
        <v>项</v>
      </c>
    </row>
    <row r="28" ht="32" customHeight="1" spans="1:7">
      <c r="A28" s="334">
        <v>2010302</v>
      </c>
      <c r="B28" s="335" t="s">
        <v>75</v>
      </c>
      <c r="C28" s="336">
        <v>1695</v>
      </c>
      <c r="D28" s="336">
        <v>2229</v>
      </c>
      <c r="E28" s="337">
        <f t="shared" si="0"/>
        <v>0.315</v>
      </c>
      <c r="F28" s="187" t="str">
        <f t="shared" si="1"/>
        <v>是</v>
      </c>
      <c r="G28" s="333" t="str">
        <f t="shared" si="2"/>
        <v>项</v>
      </c>
    </row>
    <row r="29" ht="36" hidden="1" customHeight="1" spans="1:7">
      <c r="A29" s="334">
        <v>2010303</v>
      </c>
      <c r="B29" s="335" t="s">
        <v>76</v>
      </c>
      <c r="C29" s="336">
        <v>0</v>
      </c>
      <c r="D29" s="336">
        <v>0</v>
      </c>
      <c r="E29" s="337">
        <f t="shared" si="0"/>
        <v>0</v>
      </c>
      <c r="F29" s="187" t="str">
        <f t="shared" si="1"/>
        <v>否</v>
      </c>
      <c r="G29" s="333" t="str">
        <f t="shared" si="2"/>
        <v>项</v>
      </c>
    </row>
    <row r="30" ht="36" hidden="1" customHeight="1" spans="1:7">
      <c r="A30" s="334">
        <v>2010304</v>
      </c>
      <c r="B30" s="335" t="s">
        <v>91</v>
      </c>
      <c r="C30" s="336">
        <v>0</v>
      </c>
      <c r="D30" s="336">
        <v>0</v>
      </c>
      <c r="E30" s="337">
        <f t="shared" si="0"/>
        <v>0</v>
      </c>
      <c r="F30" s="187" t="str">
        <f t="shared" si="1"/>
        <v>否</v>
      </c>
      <c r="G30" s="333" t="str">
        <f t="shared" si="2"/>
        <v>项</v>
      </c>
    </row>
    <row r="31" ht="36" hidden="1" customHeight="1" spans="1:7">
      <c r="A31" s="334">
        <v>2010305</v>
      </c>
      <c r="B31" s="335" t="s">
        <v>92</v>
      </c>
      <c r="C31" s="336">
        <v>0</v>
      </c>
      <c r="D31" s="336">
        <v>0</v>
      </c>
      <c r="E31" s="337">
        <f t="shared" si="0"/>
        <v>0</v>
      </c>
      <c r="F31" s="187" t="str">
        <f t="shared" si="1"/>
        <v>否</v>
      </c>
      <c r="G31" s="333" t="str">
        <f t="shared" si="2"/>
        <v>项</v>
      </c>
    </row>
    <row r="32" ht="36" hidden="1" customHeight="1" spans="1:7">
      <c r="A32" s="334">
        <v>2010306</v>
      </c>
      <c r="B32" s="335" t="s">
        <v>93</v>
      </c>
      <c r="C32" s="336">
        <v>0</v>
      </c>
      <c r="D32" s="336">
        <v>0</v>
      </c>
      <c r="E32" s="337">
        <f t="shared" si="0"/>
        <v>0</v>
      </c>
      <c r="F32" s="187" t="str">
        <f t="shared" si="1"/>
        <v>否</v>
      </c>
      <c r="G32" s="333" t="str">
        <f t="shared" si="2"/>
        <v>项</v>
      </c>
    </row>
    <row r="33" ht="36" hidden="1" customHeight="1" spans="1:7">
      <c r="A33" s="334">
        <v>2010309</v>
      </c>
      <c r="B33" s="335" t="s">
        <v>94</v>
      </c>
      <c r="C33" s="336">
        <v>0</v>
      </c>
      <c r="D33" s="336">
        <v>0</v>
      </c>
      <c r="E33" s="337">
        <f t="shared" si="0"/>
        <v>0</v>
      </c>
      <c r="F33" s="187" t="str">
        <f t="shared" si="1"/>
        <v>否</v>
      </c>
      <c r="G33" s="333" t="str">
        <f t="shared" si="2"/>
        <v>项</v>
      </c>
    </row>
    <row r="34" ht="32" customHeight="1" spans="1:7">
      <c r="A34" s="334">
        <v>2010350</v>
      </c>
      <c r="B34" s="335" t="s">
        <v>83</v>
      </c>
      <c r="C34" s="336">
        <v>1480</v>
      </c>
      <c r="D34" s="336">
        <v>1389</v>
      </c>
      <c r="E34" s="337">
        <f t="shared" si="0"/>
        <v>-0.061</v>
      </c>
      <c r="F34" s="187" t="str">
        <f t="shared" si="1"/>
        <v>是</v>
      </c>
      <c r="G34" s="333" t="str">
        <f t="shared" si="2"/>
        <v>项</v>
      </c>
    </row>
    <row r="35" ht="32" customHeight="1" spans="1:7">
      <c r="A35" s="338">
        <v>2010399</v>
      </c>
      <c r="B35" s="335" t="s">
        <v>95</v>
      </c>
      <c r="C35" s="336">
        <v>10445</v>
      </c>
      <c r="D35" s="336">
        <v>5562</v>
      </c>
      <c r="E35" s="337">
        <f t="shared" si="0"/>
        <v>-0.467</v>
      </c>
      <c r="F35" s="187" t="str">
        <f t="shared" si="1"/>
        <v>是</v>
      </c>
      <c r="G35" s="333" t="str">
        <f t="shared" si="2"/>
        <v>项</v>
      </c>
    </row>
    <row r="36" ht="32" customHeight="1" spans="1:7">
      <c r="A36" s="331">
        <v>20104</v>
      </c>
      <c r="B36" s="220" t="s">
        <v>96</v>
      </c>
      <c r="C36" s="332">
        <f>((SUM(C37:C46))+0)+0</f>
        <v>834</v>
      </c>
      <c r="D36" s="332">
        <f>((SUM(D37:D46))+0)+0</f>
        <v>629</v>
      </c>
      <c r="E36" s="186">
        <f t="shared" si="0"/>
        <v>-0.246</v>
      </c>
      <c r="F36" s="187" t="str">
        <f t="shared" si="1"/>
        <v>是</v>
      </c>
      <c r="G36" s="333" t="str">
        <f t="shared" si="2"/>
        <v>款</v>
      </c>
    </row>
    <row r="37" ht="32" customHeight="1" spans="1:7">
      <c r="A37" s="334">
        <v>2010401</v>
      </c>
      <c r="B37" s="335" t="s">
        <v>74</v>
      </c>
      <c r="C37" s="336">
        <v>366</v>
      </c>
      <c r="D37" s="336">
        <v>381</v>
      </c>
      <c r="E37" s="337">
        <f t="shared" si="0"/>
        <v>0.041</v>
      </c>
      <c r="F37" s="187" t="str">
        <f t="shared" si="1"/>
        <v>是</v>
      </c>
      <c r="G37" s="333" t="str">
        <f t="shared" si="2"/>
        <v>项</v>
      </c>
    </row>
    <row r="38" ht="32" customHeight="1" spans="1:7">
      <c r="A38" s="334">
        <v>2010402</v>
      </c>
      <c r="B38" s="335" t="s">
        <v>75</v>
      </c>
      <c r="C38" s="336">
        <v>292</v>
      </c>
      <c r="D38" s="336">
        <v>84</v>
      </c>
      <c r="E38" s="337">
        <f t="shared" si="0"/>
        <v>-0.712</v>
      </c>
      <c r="F38" s="187" t="str">
        <f t="shared" si="1"/>
        <v>是</v>
      </c>
      <c r="G38" s="333" t="str">
        <f t="shared" si="2"/>
        <v>项</v>
      </c>
    </row>
    <row r="39" ht="36" hidden="1" customHeight="1" spans="1:7">
      <c r="A39" s="334">
        <v>2010403</v>
      </c>
      <c r="B39" s="335" t="s">
        <v>76</v>
      </c>
      <c r="C39" s="336">
        <v>0</v>
      </c>
      <c r="D39" s="336">
        <v>0</v>
      </c>
      <c r="E39" s="337">
        <f t="shared" si="0"/>
        <v>0</v>
      </c>
      <c r="F39" s="187" t="str">
        <f t="shared" si="1"/>
        <v>否</v>
      </c>
      <c r="G39" s="333" t="str">
        <f t="shared" si="2"/>
        <v>项</v>
      </c>
    </row>
    <row r="40" ht="36" hidden="1" customHeight="1" spans="1:7">
      <c r="A40" s="334">
        <v>2010404</v>
      </c>
      <c r="B40" s="335" t="s">
        <v>97</v>
      </c>
      <c r="C40" s="336">
        <v>0</v>
      </c>
      <c r="D40" s="336">
        <v>0</v>
      </c>
      <c r="E40" s="337">
        <f t="shared" si="0"/>
        <v>0</v>
      </c>
      <c r="F40" s="187" t="str">
        <f t="shared" si="1"/>
        <v>否</v>
      </c>
      <c r="G40" s="333" t="str">
        <f t="shared" si="2"/>
        <v>项</v>
      </c>
    </row>
    <row r="41" ht="36" hidden="1" customHeight="1" spans="1:7">
      <c r="A41" s="334">
        <v>2010405</v>
      </c>
      <c r="B41" s="335" t="s">
        <v>98</v>
      </c>
      <c r="C41" s="336">
        <v>0</v>
      </c>
      <c r="D41" s="336">
        <v>0</v>
      </c>
      <c r="E41" s="337">
        <f t="shared" si="0"/>
        <v>0</v>
      </c>
      <c r="F41" s="187" t="str">
        <f t="shared" si="1"/>
        <v>否</v>
      </c>
      <c r="G41" s="333" t="str">
        <f t="shared" si="2"/>
        <v>项</v>
      </c>
    </row>
    <row r="42" ht="36" hidden="1" customHeight="1" spans="1:7">
      <c r="A42" s="334">
        <v>2010406</v>
      </c>
      <c r="B42" s="335" t="s">
        <v>99</v>
      </c>
      <c r="C42" s="336">
        <v>0</v>
      </c>
      <c r="D42" s="336">
        <v>0</v>
      </c>
      <c r="E42" s="337">
        <f t="shared" si="0"/>
        <v>0</v>
      </c>
      <c r="F42" s="187" t="str">
        <f t="shared" si="1"/>
        <v>否</v>
      </c>
      <c r="G42" s="333" t="str">
        <f t="shared" si="2"/>
        <v>项</v>
      </c>
    </row>
    <row r="43" ht="36" hidden="1" customHeight="1" spans="1:7">
      <c r="A43" s="334">
        <v>2010407</v>
      </c>
      <c r="B43" s="335" t="s">
        <v>100</v>
      </c>
      <c r="C43" s="336">
        <v>0</v>
      </c>
      <c r="D43" s="336">
        <v>0</v>
      </c>
      <c r="E43" s="337">
        <f t="shared" si="0"/>
        <v>0</v>
      </c>
      <c r="F43" s="187" t="str">
        <f t="shared" si="1"/>
        <v>否</v>
      </c>
      <c r="G43" s="333" t="str">
        <f t="shared" si="2"/>
        <v>项</v>
      </c>
    </row>
    <row r="44" ht="32" customHeight="1" spans="1:7">
      <c r="A44" s="334">
        <v>2010408</v>
      </c>
      <c r="B44" s="335" t="s">
        <v>101</v>
      </c>
      <c r="C44" s="336">
        <v>40</v>
      </c>
      <c r="D44" s="336">
        <v>41</v>
      </c>
      <c r="E44" s="337">
        <f t="shared" si="0"/>
        <v>0.025</v>
      </c>
      <c r="F44" s="187" t="str">
        <f t="shared" si="1"/>
        <v>是</v>
      </c>
      <c r="G44" s="333" t="str">
        <f t="shared" si="2"/>
        <v>项</v>
      </c>
    </row>
    <row r="45" ht="32" customHeight="1" spans="1:7">
      <c r="A45" s="334">
        <v>2010450</v>
      </c>
      <c r="B45" s="335" t="s">
        <v>83</v>
      </c>
      <c r="C45" s="336">
        <v>136</v>
      </c>
      <c r="D45" s="336">
        <v>123</v>
      </c>
      <c r="E45" s="337">
        <f t="shared" si="0"/>
        <v>-0.096</v>
      </c>
      <c r="F45" s="187" t="str">
        <f t="shared" si="1"/>
        <v>是</v>
      </c>
      <c r="G45" s="333" t="str">
        <f t="shared" si="2"/>
        <v>项</v>
      </c>
    </row>
    <row r="46" ht="36" hidden="1" customHeight="1" spans="1:7">
      <c r="A46" s="334">
        <v>2010499</v>
      </c>
      <c r="B46" s="335" t="s">
        <v>102</v>
      </c>
      <c r="C46" s="336">
        <v>0</v>
      </c>
      <c r="D46" s="336">
        <v>0</v>
      </c>
      <c r="E46" s="337">
        <f t="shared" si="0"/>
        <v>0</v>
      </c>
      <c r="F46" s="187" t="str">
        <f t="shared" si="1"/>
        <v>否</v>
      </c>
      <c r="G46" s="333" t="str">
        <f t="shared" si="2"/>
        <v>项</v>
      </c>
    </row>
    <row r="47" ht="32" customHeight="1" spans="1:7">
      <c r="A47" s="331">
        <v>20105</v>
      </c>
      <c r="B47" s="220" t="s">
        <v>103</v>
      </c>
      <c r="C47" s="332">
        <f>((SUM(C48:C57))+0)+0</f>
        <v>292</v>
      </c>
      <c r="D47" s="332">
        <f>((SUM(D48:D57))+0)+0</f>
        <v>466</v>
      </c>
      <c r="E47" s="186">
        <f t="shared" si="0"/>
        <v>0.596</v>
      </c>
      <c r="F47" s="187" t="str">
        <f t="shared" si="1"/>
        <v>是</v>
      </c>
      <c r="G47" s="333" t="str">
        <f t="shared" si="2"/>
        <v>款</v>
      </c>
    </row>
    <row r="48" ht="32" customHeight="1" spans="1:7">
      <c r="A48" s="334">
        <v>2010501</v>
      </c>
      <c r="B48" s="335" t="s">
        <v>74</v>
      </c>
      <c r="C48" s="336">
        <v>221</v>
      </c>
      <c r="D48" s="336">
        <v>219</v>
      </c>
      <c r="E48" s="337">
        <f t="shared" si="0"/>
        <v>-0.009</v>
      </c>
      <c r="F48" s="187" t="str">
        <f t="shared" si="1"/>
        <v>是</v>
      </c>
      <c r="G48" s="333" t="str">
        <f t="shared" si="2"/>
        <v>项</v>
      </c>
    </row>
    <row r="49" ht="32" customHeight="1" spans="1:7">
      <c r="A49" s="334">
        <v>2010502</v>
      </c>
      <c r="B49" s="335" t="s">
        <v>75</v>
      </c>
      <c r="C49" s="336">
        <v>21</v>
      </c>
      <c r="D49" s="336">
        <v>30</v>
      </c>
      <c r="E49" s="337">
        <f t="shared" si="0"/>
        <v>0.429</v>
      </c>
      <c r="F49" s="187" t="str">
        <f t="shared" si="1"/>
        <v>是</v>
      </c>
      <c r="G49" s="333" t="str">
        <f t="shared" si="2"/>
        <v>项</v>
      </c>
    </row>
    <row r="50" ht="36" hidden="1" customHeight="1" spans="1:7">
      <c r="A50" s="334">
        <v>2010503</v>
      </c>
      <c r="B50" s="335" t="s">
        <v>76</v>
      </c>
      <c r="C50" s="336">
        <v>0</v>
      </c>
      <c r="D50" s="336">
        <v>0</v>
      </c>
      <c r="E50" s="337">
        <f t="shared" si="0"/>
        <v>0</v>
      </c>
      <c r="F50" s="187" t="str">
        <f t="shared" si="1"/>
        <v>否</v>
      </c>
      <c r="G50" s="333" t="str">
        <f t="shared" si="2"/>
        <v>项</v>
      </c>
    </row>
    <row r="51" ht="36" hidden="1" customHeight="1" spans="1:7">
      <c r="A51" s="334">
        <v>2010504</v>
      </c>
      <c r="B51" s="335" t="s">
        <v>104</v>
      </c>
      <c r="C51" s="336">
        <v>0</v>
      </c>
      <c r="D51" s="336">
        <v>0</v>
      </c>
      <c r="E51" s="337">
        <f t="shared" si="0"/>
        <v>0</v>
      </c>
      <c r="F51" s="187" t="str">
        <f t="shared" si="1"/>
        <v>否</v>
      </c>
      <c r="G51" s="333" t="str">
        <f t="shared" si="2"/>
        <v>项</v>
      </c>
    </row>
    <row r="52" ht="32" customHeight="1" spans="1:7">
      <c r="A52" s="334">
        <v>2010505</v>
      </c>
      <c r="B52" s="335" t="s">
        <v>105</v>
      </c>
      <c r="C52" s="336">
        <v>16</v>
      </c>
      <c r="D52" s="336">
        <v>0</v>
      </c>
      <c r="E52" s="337">
        <f t="shared" si="0"/>
        <v>-1</v>
      </c>
      <c r="F52" s="187" t="str">
        <f t="shared" si="1"/>
        <v>是</v>
      </c>
      <c r="G52" s="333" t="str">
        <f t="shared" si="2"/>
        <v>项</v>
      </c>
    </row>
    <row r="53" ht="36" hidden="1" customHeight="1" spans="1:7">
      <c r="A53" s="334">
        <v>2010506</v>
      </c>
      <c r="B53" s="335" t="s">
        <v>106</v>
      </c>
      <c r="C53" s="336">
        <v>0</v>
      </c>
      <c r="D53" s="336">
        <v>0</v>
      </c>
      <c r="E53" s="337">
        <f t="shared" si="0"/>
        <v>0</v>
      </c>
      <c r="F53" s="187" t="str">
        <f t="shared" si="1"/>
        <v>否</v>
      </c>
      <c r="G53" s="333" t="str">
        <f t="shared" si="2"/>
        <v>项</v>
      </c>
    </row>
    <row r="54" ht="32" customHeight="1" spans="1:7">
      <c r="A54" s="334">
        <v>2010507</v>
      </c>
      <c r="B54" s="335" t="s">
        <v>107</v>
      </c>
      <c r="C54" s="336">
        <v>19</v>
      </c>
      <c r="D54" s="336">
        <v>200</v>
      </c>
      <c r="E54" s="337">
        <f t="shared" si="0"/>
        <v>9.526</v>
      </c>
      <c r="F54" s="187" t="str">
        <f t="shared" si="1"/>
        <v>是</v>
      </c>
      <c r="G54" s="333" t="str">
        <f t="shared" si="2"/>
        <v>项</v>
      </c>
    </row>
    <row r="55" ht="36" hidden="1" customHeight="1" spans="1:7">
      <c r="A55" s="334">
        <v>2010508</v>
      </c>
      <c r="B55" s="335" t="s">
        <v>108</v>
      </c>
      <c r="C55" s="336">
        <v>0</v>
      </c>
      <c r="D55" s="336">
        <v>0</v>
      </c>
      <c r="E55" s="337">
        <f t="shared" si="0"/>
        <v>0</v>
      </c>
      <c r="F55" s="187" t="str">
        <f t="shared" si="1"/>
        <v>否</v>
      </c>
      <c r="G55" s="333" t="str">
        <f t="shared" si="2"/>
        <v>项</v>
      </c>
    </row>
    <row r="56" ht="32" customHeight="1" spans="1:7">
      <c r="A56" s="334">
        <v>2010550</v>
      </c>
      <c r="B56" s="335" t="s">
        <v>83</v>
      </c>
      <c r="C56" s="336">
        <v>15</v>
      </c>
      <c r="D56" s="336">
        <v>17</v>
      </c>
      <c r="E56" s="337">
        <f t="shared" si="0"/>
        <v>0.133</v>
      </c>
      <c r="F56" s="187" t="str">
        <f t="shared" si="1"/>
        <v>是</v>
      </c>
      <c r="G56" s="333" t="str">
        <f t="shared" si="2"/>
        <v>项</v>
      </c>
    </row>
    <row r="57" ht="36" hidden="1" customHeight="1" spans="1:7">
      <c r="A57" s="334">
        <v>2010599</v>
      </c>
      <c r="B57" s="335" t="s">
        <v>109</v>
      </c>
      <c r="C57" s="336">
        <v>0</v>
      </c>
      <c r="D57" s="336">
        <v>0</v>
      </c>
      <c r="E57" s="337">
        <f t="shared" si="0"/>
        <v>0</v>
      </c>
      <c r="F57" s="187" t="str">
        <f t="shared" si="1"/>
        <v>否</v>
      </c>
      <c r="G57" s="333" t="str">
        <f t="shared" si="2"/>
        <v>项</v>
      </c>
    </row>
    <row r="58" ht="32" customHeight="1" spans="1:7">
      <c r="A58" s="331">
        <v>20106</v>
      </c>
      <c r="B58" s="220" t="s">
        <v>110</v>
      </c>
      <c r="C58" s="332">
        <f>((SUM(C59:C68))+0)+0</f>
        <v>1426</v>
      </c>
      <c r="D58" s="332">
        <f>((SUM(D59:D68))+0)+0</f>
        <v>676</v>
      </c>
      <c r="E58" s="186">
        <f t="shared" si="0"/>
        <v>-0.526</v>
      </c>
      <c r="F58" s="187" t="str">
        <f t="shared" si="1"/>
        <v>是</v>
      </c>
      <c r="G58" s="333" t="str">
        <f t="shared" si="2"/>
        <v>款</v>
      </c>
    </row>
    <row r="59" ht="32" customHeight="1" spans="1:7">
      <c r="A59" s="334">
        <v>2010601</v>
      </c>
      <c r="B59" s="335" t="s">
        <v>74</v>
      </c>
      <c r="C59" s="336">
        <v>454</v>
      </c>
      <c r="D59" s="336">
        <v>443</v>
      </c>
      <c r="E59" s="337">
        <f t="shared" si="0"/>
        <v>-0.024</v>
      </c>
      <c r="F59" s="187" t="str">
        <f t="shared" si="1"/>
        <v>是</v>
      </c>
      <c r="G59" s="333" t="str">
        <f t="shared" si="2"/>
        <v>项</v>
      </c>
    </row>
    <row r="60" ht="32" customHeight="1" spans="1:7">
      <c r="A60" s="334">
        <v>2010602</v>
      </c>
      <c r="B60" s="335" t="s">
        <v>75</v>
      </c>
      <c r="C60" s="336">
        <v>110</v>
      </c>
      <c r="D60" s="336">
        <v>88</v>
      </c>
      <c r="E60" s="337">
        <f t="shared" si="0"/>
        <v>-0.2</v>
      </c>
      <c r="F60" s="187" t="str">
        <f t="shared" si="1"/>
        <v>是</v>
      </c>
      <c r="G60" s="333" t="str">
        <f t="shared" si="2"/>
        <v>项</v>
      </c>
    </row>
    <row r="61" ht="36" hidden="1" customHeight="1" spans="1:7">
      <c r="A61" s="334">
        <v>2010603</v>
      </c>
      <c r="B61" s="335" t="s">
        <v>76</v>
      </c>
      <c r="C61" s="336">
        <v>0</v>
      </c>
      <c r="D61" s="336">
        <v>0</v>
      </c>
      <c r="E61" s="337">
        <f t="shared" si="0"/>
        <v>0</v>
      </c>
      <c r="F61" s="187" t="str">
        <f t="shared" si="1"/>
        <v>否</v>
      </c>
      <c r="G61" s="333" t="str">
        <f t="shared" si="2"/>
        <v>项</v>
      </c>
    </row>
    <row r="62" ht="36" hidden="1" customHeight="1" spans="1:7">
      <c r="A62" s="334">
        <v>2010604</v>
      </c>
      <c r="B62" s="335" t="s">
        <v>111</v>
      </c>
      <c r="C62" s="336">
        <v>0</v>
      </c>
      <c r="D62" s="336">
        <v>0</v>
      </c>
      <c r="E62" s="337">
        <f t="shared" si="0"/>
        <v>0</v>
      </c>
      <c r="F62" s="187" t="str">
        <f t="shared" si="1"/>
        <v>否</v>
      </c>
      <c r="G62" s="333" t="str">
        <f t="shared" si="2"/>
        <v>项</v>
      </c>
    </row>
    <row r="63" ht="36" hidden="1" customHeight="1" spans="1:7">
      <c r="A63" s="334">
        <v>2010605</v>
      </c>
      <c r="B63" s="335" t="s">
        <v>112</v>
      </c>
      <c r="C63" s="336">
        <v>0</v>
      </c>
      <c r="D63" s="336">
        <v>0</v>
      </c>
      <c r="E63" s="337">
        <f t="shared" si="0"/>
        <v>0</v>
      </c>
      <c r="F63" s="187" t="str">
        <f t="shared" si="1"/>
        <v>否</v>
      </c>
      <c r="G63" s="333" t="str">
        <f t="shared" si="2"/>
        <v>项</v>
      </c>
    </row>
    <row r="64" ht="36" hidden="1" customHeight="1" spans="1:7">
      <c r="A64" s="334">
        <v>2010606</v>
      </c>
      <c r="B64" s="335" t="s">
        <v>113</v>
      </c>
      <c r="C64" s="336">
        <v>0</v>
      </c>
      <c r="D64" s="336">
        <v>0</v>
      </c>
      <c r="E64" s="337">
        <f t="shared" si="0"/>
        <v>0</v>
      </c>
      <c r="F64" s="187" t="str">
        <f t="shared" si="1"/>
        <v>否</v>
      </c>
      <c r="G64" s="333" t="str">
        <f t="shared" si="2"/>
        <v>项</v>
      </c>
    </row>
    <row r="65" ht="36" hidden="1" customHeight="1" spans="1:7">
      <c r="A65" s="334">
        <v>2010607</v>
      </c>
      <c r="B65" s="335" t="s">
        <v>114</v>
      </c>
      <c r="C65" s="336">
        <v>0</v>
      </c>
      <c r="D65" s="336">
        <v>0</v>
      </c>
      <c r="E65" s="337">
        <f t="shared" si="0"/>
        <v>0</v>
      </c>
      <c r="F65" s="187" t="str">
        <f t="shared" si="1"/>
        <v>否</v>
      </c>
      <c r="G65" s="333" t="str">
        <f t="shared" si="2"/>
        <v>项</v>
      </c>
    </row>
    <row r="66" ht="36" hidden="1" customHeight="1" spans="1:7">
      <c r="A66" s="334">
        <v>2010608</v>
      </c>
      <c r="B66" s="335" t="s">
        <v>115</v>
      </c>
      <c r="C66" s="336">
        <v>0</v>
      </c>
      <c r="D66" s="336">
        <v>0</v>
      </c>
      <c r="E66" s="337">
        <f t="shared" si="0"/>
        <v>0</v>
      </c>
      <c r="F66" s="187" t="str">
        <f t="shared" si="1"/>
        <v>否</v>
      </c>
      <c r="G66" s="333" t="str">
        <f t="shared" si="2"/>
        <v>项</v>
      </c>
    </row>
    <row r="67" ht="32" customHeight="1" spans="1:7">
      <c r="A67" s="334">
        <v>2010650</v>
      </c>
      <c r="B67" s="335" t="s">
        <v>83</v>
      </c>
      <c r="C67" s="336">
        <v>82</v>
      </c>
      <c r="D67" s="336">
        <v>70</v>
      </c>
      <c r="E67" s="337">
        <f t="shared" si="0"/>
        <v>-0.146</v>
      </c>
      <c r="F67" s="187" t="str">
        <f t="shared" si="1"/>
        <v>是</v>
      </c>
      <c r="G67" s="333" t="str">
        <f t="shared" si="2"/>
        <v>项</v>
      </c>
    </row>
    <row r="68" ht="32" customHeight="1" spans="1:7">
      <c r="A68" s="334">
        <v>2010699</v>
      </c>
      <c r="B68" s="335" t="s">
        <v>116</v>
      </c>
      <c r="C68" s="336">
        <v>780</v>
      </c>
      <c r="D68" s="336">
        <v>75</v>
      </c>
      <c r="E68" s="337">
        <f t="shared" ref="E68:E131" si="3">IF(C68&lt;0,"",IFERROR(D68/C68-1,0))</f>
        <v>-0.904</v>
      </c>
      <c r="F68" s="187" t="str">
        <f t="shared" ref="F68:F131" si="4">IF(LEN(A68)=3,"是",IF(B68&lt;&gt;"",IF(SUM(C68:D68)&lt;&gt;0,"是","否"),"是"))</f>
        <v>是</v>
      </c>
      <c r="G68" s="333" t="str">
        <f t="shared" ref="G68:G131" si="5">IF(LEN(A68)=3,"类",IF(LEN(A68)=5,"款","项"))</f>
        <v>项</v>
      </c>
    </row>
    <row r="69" ht="32" customHeight="1" spans="1:7">
      <c r="A69" s="331">
        <v>20107</v>
      </c>
      <c r="B69" s="220" t="s">
        <v>117</v>
      </c>
      <c r="C69" s="332">
        <f>((SUM(C70:C76))+0)+0</f>
        <v>400</v>
      </c>
      <c r="D69" s="332">
        <f>((SUM(D70:D76))+0)+0</f>
        <v>420</v>
      </c>
      <c r="E69" s="186">
        <f t="shared" si="3"/>
        <v>0.05</v>
      </c>
      <c r="F69" s="187" t="str">
        <f t="shared" si="4"/>
        <v>是</v>
      </c>
      <c r="G69" s="333" t="str">
        <f t="shared" si="5"/>
        <v>款</v>
      </c>
    </row>
    <row r="70" ht="36" hidden="1" customHeight="1" spans="1:7">
      <c r="A70" s="334">
        <v>2010701</v>
      </c>
      <c r="B70" s="335" t="s">
        <v>74</v>
      </c>
      <c r="C70" s="336">
        <v>0</v>
      </c>
      <c r="D70" s="336">
        <v>0</v>
      </c>
      <c r="E70" s="337">
        <f t="shared" si="3"/>
        <v>0</v>
      </c>
      <c r="F70" s="187" t="str">
        <f t="shared" si="4"/>
        <v>否</v>
      </c>
      <c r="G70" s="333" t="str">
        <f t="shared" si="5"/>
        <v>项</v>
      </c>
    </row>
    <row r="71" ht="36" hidden="1" customHeight="1" spans="1:7">
      <c r="A71" s="334">
        <v>2010702</v>
      </c>
      <c r="B71" s="335" t="s">
        <v>75</v>
      </c>
      <c r="C71" s="336">
        <v>0</v>
      </c>
      <c r="D71" s="336">
        <v>0</v>
      </c>
      <c r="E71" s="337">
        <f t="shared" si="3"/>
        <v>0</v>
      </c>
      <c r="F71" s="187" t="str">
        <f t="shared" si="4"/>
        <v>否</v>
      </c>
      <c r="G71" s="333" t="str">
        <f t="shared" si="5"/>
        <v>项</v>
      </c>
    </row>
    <row r="72" ht="36" hidden="1" customHeight="1" spans="1:7">
      <c r="A72" s="334">
        <v>2010703</v>
      </c>
      <c r="B72" s="335" t="s">
        <v>76</v>
      </c>
      <c r="C72" s="336">
        <v>0</v>
      </c>
      <c r="D72" s="336">
        <v>0</v>
      </c>
      <c r="E72" s="337">
        <f t="shared" si="3"/>
        <v>0</v>
      </c>
      <c r="F72" s="187" t="str">
        <f t="shared" si="4"/>
        <v>否</v>
      </c>
      <c r="G72" s="333" t="str">
        <f t="shared" si="5"/>
        <v>项</v>
      </c>
    </row>
    <row r="73" ht="36" hidden="1" customHeight="1" spans="1:7">
      <c r="A73" s="334">
        <v>2010709</v>
      </c>
      <c r="B73" s="335" t="s">
        <v>114</v>
      </c>
      <c r="C73" s="336">
        <v>0</v>
      </c>
      <c r="D73" s="336">
        <v>0</v>
      </c>
      <c r="E73" s="337">
        <f t="shared" si="3"/>
        <v>0</v>
      </c>
      <c r="F73" s="187" t="str">
        <f t="shared" si="4"/>
        <v>否</v>
      </c>
      <c r="G73" s="333" t="str">
        <f t="shared" si="5"/>
        <v>项</v>
      </c>
    </row>
    <row r="74" ht="36" hidden="1" customHeight="1" spans="1:7">
      <c r="A74" s="339">
        <v>2010710</v>
      </c>
      <c r="B74" s="335" t="s">
        <v>118</v>
      </c>
      <c r="C74" s="336">
        <v>0</v>
      </c>
      <c r="D74" s="336">
        <v>0</v>
      </c>
      <c r="E74" s="337">
        <f t="shared" si="3"/>
        <v>0</v>
      </c>
      <c r="F74" s="187" t="str">
        <f t="shared" si="4"/>
        <v>否</v>
      </c>
      <c r="G74" s="333" t="str">
        <f t="shared" si="5"/>
        <v>项</v>
      </c>
    </row>
    <row r="75" ht="36" hidden="1" customHeight="1" spans="1:7">
      <c r="A75" s="334">
        <v>2010750</v>
      </c>
      <c r="B75" s="335" t="s">
        <v>83</v>
      </c>
      <c r="C75" s="336">
        <v>0</v>
      </c>
      <c r="D75" s="336">
        <v>0</v>
      </c>
      <c r="E75" s="337">
        <f t="shared" si="3"/>
        <v>0</v>
      </c>
      <c r="F75" s="187" t="str">
        <f t="shared" si="4"/>
        <v>否</v>
      </c>
      <c r="G75" s="333" t="str">
        <f t="shared" si="5"/>
        <v>项</v>
      </c>
    </row>
    <row r="76" ht="32" customHeight="1" spans="1:7">
      <c r="A76" s="334">
        <v>2010799</v>
      </c>
      <c r="B76" s="335" t="s">
        <v>119</v>
      </c>
      <c r="C76" s="336">
        <v>400</v>
      </c>
      <c r="D76" s="336">
        <v>420</v>
      </c>
      <c r="E76" s="337">
        <f t="shared" si="3"/>
        <v>0.05</v>
      </c>
      <c r="F76" s="187" t="str">
        <f t="shared" si="4"/>
        <v>是</v>
      </c>
      <c r="G76" s="333" t="str">
        <f t="shared" si="5"/>
        <v>项</v>
      </c>
    </row>
    <row r="77" ht="32" customHeight="1" spans="1:7">
      <c r="A77" s="331">
        <v>20108</v>
      </c>
      <c r="B77" s="220" t="s">
        <v>120</v>
      </c>
      <c r="C77" s="332">
        <f>((SUM(C78:C85))+0)+0</f>
        <v>100</v>
      </c>
      <c r="D77" s="332">
        <f>((SUM(D78:D85))+0)+0</f>
        <v>80</v>
      </c>
      <c r="E77" s="186">
        <f t="shared" si="3"/>
        <v>-0.2</v>
      </c>
      <c r="F77" s="187" t="str">
        <f t="shared" si="4"/>
        <v>是</v>
      </c>
      <c r="G77" s="333" t="str">
        <f t="shared" si="5"/>
        <v>款</v>
      </c>
    </row>
    <row r="78" ht="32" customHeight="1" spans="1:7">
      <c r="A78" s="334">
        <v>2010801</v>
      </c>
      <c r="B78" s="335" t="s">
        <v>74</v>
      </c>
      <c r="C78" s="336">
        <v>100</v>
      </c>
      <c r="D78" s="336">
        <v>80</v>
      </c>
      <c r="E78" s="337">
        <f t="shared" si="3"/>
        <v>-0.2</v>
      </c>
      <c r="F78" s="187" t="str">
        <f t="shared" si="4"/>
        <v>是</v>
      </c>
      <c r="G78" s="333" t="str">
        <f t="shared" si="5"/>
        <v>项</v>
      </c>
    </row>
    <row r="79" ht="36" hidden="1" customHeight="1" spans="1:7">
      <c r="A79" s="334">
        <v>2010802</v>
      </c>
      <c r="B79" s="335" t="s">
        <v>75</v>
      </c>
      <c r="C79" s="336">
        <v>0</v>
      </c>
      <c r="D79" s="336">
        <v>0</v>
      </c>
      <c r="E79" s="337">
        <f t="shared" si="3"/>
        <v>0</v>
      </c>
      <c r="F79" s="187" t="str">
        <f t="shared" si="4"/>
        <v>否</v>
      </c>
      <c r="G79" s="333" t="str">
        <f t="shared" si="5"/>
        <v>项</v>
      </c>
    </row>
    <row r="80" ht="36" hidden="1" customHeight="1" spans="1:7">
      <c r="A80" s="334">
        <v>2010803</v>
      </c>
      <c r="B80" s="335" t="s">
        <v>76</v>
      </c>
      <c r="C80" s="336">
        <v>0</v>
      </c>
      <c r="D80" s="336">
        <v>0</v>
      </c>
      <c r="E80" s="337">
        <f t="shared" si="3"/>
        <v>0</v>
      </c>
      <c r="F80" s="187" t="str">
        <f t="shared" si="4"/>
        <v>否</v>
      </c>
      <c r="G80" s="333" t="str">
        <f t="shared" si="5"/>
        <v>项</v>
      </c>
    </row>
    <row r="81" ht="36" hidden="1" customHeight="1" spans="1:7">
      <c r="A81" s="334">
        <v>2010804</v>
      </c>
      <c r="B81" s="335" t="s">
        <v>121</v>
      </c>
      <c r="C81" s="336">
        <v>0</v>
      </c>
      <c r="D81" s="336">
        <v>0</v>
      </c>
      <c r="E81" s="337">
        <f t="shared" si="3"/>
        <v>0</v>
      </c>
      <c r="F81" s="187" t="str">
        <f t="shared" si="4"/>
        <v>否</v>
      </c>
      <c r="G81" s="333" t="str">
        <f t="shared" si="5"/>
        <v>项</v>
      </c>
    </row>
    <row r="82" ht="36" hidden="1" customHeight="1" spans="1:7">
      <c r="A82" s="334">
        <v>2010805</v>
      </c>
      <c r="B82" s="335" t="s">
        <v>122</v>
      </c>
      <c r="C82" s="336">
        <v>0</v>
      </c>
      <c r="D82" s="336">
        <v>0</v>
      </c>
      <c r="E82" s="337">
        <f t="shared" si="3"/>
        <v>0</v>
      </c>
      <c r="F82" s="187" t="str">
        <f t="shared" si="4"/>
        <v>否</v>
      </c>
      <c r="G82" s="333" t="str">
        <f t="shared" si="5"/>
        <v>项</v>
      </c>
    </row>
    <row r="83" ht="36" hidden="1" customHeight="1" spans="1:7">
      <c r="A83" s="334">
        <v>2010806</v>
      </c>
      <c r="B83" s="335" t="s">
        <v>114</v>
      </c>
      <c r="C83" s="336">
        <v>0</v>
      </c>
      <c r="D83" s="336">
        <v>0</v>
      </c>
      <c r="E83" s="337">
        <f t="shared" si="3"/>
        <v>0</v>
      </c>
      <c r="F83" s="187" t="str">
        <f t="shared" si="4"/>
        <v>否</v>
      </c>
      <c r="G83" s="333" t="str">
        <f t="shared" si="5"/>
        <v>项</v>
      </c>
    </row>
    <row r="84" ht="36" hidden="1" customHeight="1" spans="1:7">
      <c r="A84" s="334">
        <v>2010850</v>
      </c>
      <c r="B84" s="335" t="s">
        <v>83</v>
      </c>
      <c r="C84" s="336">
        <v>0</v>
      </c>
      <c r="D84" s="336">
        <v>0</v>
      </c>
      <c r="E84" s="337">
        <f t="shared" si="3"/>
        <v>0</v>
      </c>
      <c r="F84" s="187" t="str">
        <f t="shared" si="4"/>
        <v>否</v>
      </c>
      <c r="G84" s="333" t="str">
        <f t="shared" si="5"/>
        <v>项</v>
      </c>
    </row>
    <row r="85" ht="36" hidden="1" customHeight="1" spans="1:7">
      <c r="A85" s="334">
        <v>2010899</v>
      </c>
      <c r="B85" s="335" t="s">
        <v>123</v>
      </c>
      <c r="C85" s="336">
        <v>0</v>
      </c>
      <c r="D85" s="336">
        <v>0</v>
      </c>
      <c r="E85" s="337">
        <f t="shared" si="3"/>
        <v>0</v>
      </c>
      <c r="F85" s="187" t="str">
        <f t="shared" si="4"/>
        <v>否</v>
      </c>
      <c r="G85" s="333" t="str">
        <f t="shared" si="5"/>
        <v>项</v>
      </c>
    </row>
    <row r="86" ht="36" hidden="1" customHeight="1" spans="1:7">
      <c r="A86" s="331">
        <v>20109</v>
      </c>
      <c r="B86" s="220" t="s">
        <v>124</v>
      </c>
      <c r="C86" s="332">
        <f>((((SUM(C87:C98))+0)+0)+0)+0</f>
        <v>0</v>
      </c>
      <c r="D86" s="332">
        <f>((((SUM(D87:D98))+0)+0)+0)+0</f>
        <v>0</v>
      </c>
      <c r="E86" s="186">
        <f t="shared" si="3"/>
        <v>0</v>
      </c>
      <c r="F86" s="187" t="str">
        <f t="shared" si="4"/>
        <v>否</v>
      </c>
      <c r="G86" s="333" t="str">
        <f t="shared" si="5"/>
        <v>款</v>
      </c>
    </row>
    <row r="87" ht="36" hidden="1" customHeight="1" spans="1:7">
      <c r="A87" s="334">
        <v>2010901</v>
      </c>
      <c r="B87" s="335" t="s">
        <v>74</v>
      </c>
      <c r="C87" s="336">
        <v>0</v>
      </c>
      <c r="D87" s="336">
        <v>0</v>
      </c>
      <c r="E87" s="337">
        <f t="shared" si="3"/>
        <v>0</v>
      </c>
      <c r="F87" s="187" t="str">
        <f t="shared" si="4"/>
        <v>否</v>
      </c>
      <c r="G87" s="333" t="str">
        <f t="shared" si="5"/>
        <v>项</v>
      </c>
    </row>
    <row r="88" ht="36" hidden="1" customHeight="1" spans="1:7">
      <c r="A88" s="334">
        <v>2010902</v>
      </c>
      <c r="B88" s="335" t="s">
        <v>75</v>
      </c>
      <c r="C88" s="336">
        <v>0</v>
      </c>
      <c r="D88" s="336">
        <v>0</v>
      </c>
      <c r="E88" s="337">
        <f t="shared" si="3"/>
        <v>0</v>
      </c>
      <c r="F88" s="187" t="str">
        <f t="shared" si="4"/>
        <v>否</v>
      </c>
      <c r="G88" s="333" t="str">
        <f t="shared" si="5"/>
        <v>项</v>
      </c>
    </row>
    <row r="89" ht="36" hidden="1" customHeight="1" spans="1:7">
      <c r="A89" s="334">
        <v>2010903</v>
      </c>
      <c r="B89" s="335" t="s">
        <v>76</v>
      </c>
      <c r="C89" s="336">
        <v>0</v>
      </c>
      <c r="D89" s="336">
        <v>0</v>
      </c>
      <c r="E89" s="337">
        <f t="shared" si="3"/>
        <v>0</v>
      </c>
      <c r="F89" s="187" t="str">
        <f t="shared" si="4"/>
        <v>否</v>
      </c>
      <c r="G89" s="333" t="str">
        <f t="shared" si="5"/>
        <v>项</v>
      </c>
    </row>
    <row r="90" ht="36" hidden="1" customHeight="1" spans="1:7">
      <c r="A90" s="334">
        <v>2010905</v>
      </c>
      <c r="B90" s="335" t="s">
        <v>125</v>
      </c>
      <c r="C90" s="336">
        <v>0</v>
      </c>
      <c r="D90" s="336">
        <v>0</v>
      </c>
      <c r="E90" s="337">
        <f t="shared" si="3"/>
        <v>0</v>
      </c>
      <c r="F90" s="187" t="str">
        <f t="shared" si="4"/>
        <v>否</v>
      </c>
      <c r="G90" s="333" t="str">
        <f t="shared" si="5"/>
        <v>项</v>
      </c>
    </row>
    <row r="91" ht="36" hidden="1" customHeight="1" spans="1:7">
      <c r="A91" s="334">
        <v>2010907</v>
      </c>
      <c r="B91" s="335" t="s">
        <v>126</v>
      </c>
      <c r="C91" s="336">
        <v>0</v>
      </c>
      <c r="D91" s="336">
        <v>0</v>
      </c>
      <c r="E91" s="337">
        <f t="shared" si="3"/>
        <v>0</v>
      </c>
      <c r="F91" s="187" t="str">
        <f t="shared" si="4"/>
        <v>否</v>
      </c>
      <c r="G91" s="333" t="str">
        <f t="shared" si="5"/>
        <v>项</v>
      </c>
    </row>
    <row r="92" ht="36" hidden="1" customHeight="1" spans="1:7">
      <c r="A92" s="334">
        <v>2010908</v>
      </c>
      <c r="B92" s="335" t="s">
        <v>114</v>
      </c>
      <c r="C92" s="336">
        <v>0</v>
      </c>
      <c r="D92" s="336">
        <v>0</v>
      </c>
      <c r="E92" s="337">
        <f t="shared" si="3"/>
        <v>0</v>
      </c>
      <c r="F92" s="187" t="str">
        <f t="shared" si="4"/>
        <v>否</v>
      </c>
      <c r="G92" s="333" t="str">
        <f t="shared" si="5"/>
        <v>项</v>
      </c>
    </row>
    <row r="93" ht="36" hidden="1" customHeight="1" spans="1:7">
      <c r="A93" s="334">
        <v>2010909</v>
      </c>
      <c r="B93" s="335" t="s">
        <v>127</v>
      </c>
      <c r="C93" s="336">
        <v>0</v>
      </c>
      <c r="D93" s="336">
        <v>0</v>
      </c>
      <c r="E93" s="337">
        <f t="shared" si="3"/>
        <v>0</v>
      </c>
      <c r="F93" s="187" t="str">
        <f t="shared" si="4"/>
        <v>否</v>
      </c>
      <c r="G93" s="333" t="str">
        <f t="shared" si="5"/>
        <v>项</v>
      </c>
    </row>
    <row r="94" ht="36" hidden="1" customHeight="1" spans="1:7">
      <c r="A94" s="334">
        <v>2010910</v>
      </c>
      <c r="B94" s="335" t="s">
        <v>128</v>
      </c>
      <c r="C94" s="336">
        <v>0</v>
      </c>
      <c r="D94" s="336">
        <v>0</v>
      </c>
      <c r="E94" s="337">
        <f t="shared" si="3"/>
        <v>0</v>
      </c>
      <c r="F94" s="187" t="str">
        <f t="shared" si="4"/>
        <v>否</v>
      </c>
      <c r="G94" s="333" t="str">
        <f t="shared" si="5"/>
        <v>项</v>
      </c>
    </row>
    <row r="95" ht="36" hidden="1" customHeight="1" spans="1:7">
      <c r="A95" s="334">
        <v>2010911</v>
      </c>
      <c r="B95" s="335" t="s">
        <v>129</v>
      </c>
      <c r="C95" s="336">
        <v>0</v>
      </c>
      <c r="D95" s="336">
        <v>0</v>
      </c>
      <c r="E95" s="337">
        <f t="shared" si="3"/>
        <v>0</v>
      </c>
      <c r="F95" s="187" t="str">
        <f t="shared" si="4"/>
        <v>否</v>
      </c>
      <c r="G95" s="333" t="str">
        <f t="shared" si="5"/>
        <v>项</v>
      </c>
    </row>
    <row r="96" ht="36" hidden="1" customHeight="1" spans="1:7">
      <c r="A96" s="334">
        <v>2010912</v>
      </c>
      <c r="B96" s="335" t="s">
        <v>130</v>
      </c>
      <c r="C96" s="336">
        <v>0</v>
      </c>
      <c r="D96" s="336">
        <v>0</v>
      </c>
      <c r="E96" s="337">
        <f t="shared" si="3"/>
        <v>0</v>
      </c>
      <c r="F96" s="187" t="str">
        <f t="shared" si="4"/>
        <v>否</v>
      </c>
      <c r="G96" s="333" t="str">
        <f t="shared" si="5"/>
        <v>项</v>
      </c>
    </row>
    <row r="97" ht="36" hidden="1" customHeight="1" spans="1:7">
      <c r="A97" s="334">
        <v>2010950</v>
      </c>
      <c r="B97" s="335" t="s">
        <v>83</v>
      </c>
      <c r="C97" s="336">
        <v>0</v>
      </c>
      <c r="D97" s="336">
        <v>0</v>
      </c>
      <c r="E97" s="337">
        <f t="shared" si="3"/>
        <v>0</v>
      </c>
      <c r="F97" s="187" t="str">
        <f t="shared" si="4"/>
        <v>否</v>
      </c>
      <c r="G97" s="333" t="str">
        <f t="shared" si="5"/>
        <v>项</v>
      </c>
    </row>
    <row r="98" ht="36" hidden="1" customHeight="1" spans="1:7">
      <c r="A98" s="334">
        <v>2010999</v>
      </c>
      <c r="B98" s="335" t="s">
        <v>131</v>
      </c>
      <c r="C98" s="336">
        <v>0</v>
      </c>
      <c r="D98" s="336">
        <v>0</v>
      </c>
      <c r="E98" s="337">
        <f t="shared" si="3"/>
        <v>0</v>
      </c>
      <c r="F98" s="187" t="str">
        <f t="shared" si="4"/>
        <v>否</v>
      </c>
      <c r="G98" s="333" t="str">
        <f t="shared" si="5"/>
        <v>项</v>
      </c>
    </row>
    <row r="99" ht="32" customHeight="1" spans="1:7">
      <c r="A99" s="331">
        <v>20111</v>
      </c>
      <c r="B99" s="220" t="s">
        <v>132</v>
      </c>
      <c r="C99" s="332">
        <f>((((SUM(C100:C107))+0)+0)+0)+0</f>
        <v>1433</v>
      </c>
      <c r="D99" s="332">
        <f>((((SUM(D100:D107))+0)+0)+0)+0</f>
        <v>1735</v>
      </c>
      <c r="E99" s="186">
        <f t="shared" si="3"/>
        <v>0.211</v>
      </c>
      <c r="F99" s="187" t="str">
        <f t="shared" si="4"/>
        <v>是</v>
      </c>
      <c r="G99" s="333" t="str">
        <f t="shared" si="5"/>
        <v>款</v>
      </c>
    </row>
    <row r="100" ht="32" customHeight="1" spans="1:7">
      <c r="A100" s="334">
        <v>2011101</v>
      </c>
      <c r="B100" s="335" t="s">
        <v>74</v>
      </c>
      <c r="C100" s="336">
        <v>1402</v>
      </c>
      <c r="D100" s="336">
        <v>1673</v>
      </c>
      <c r="E100" s="337">
        <f t="shared" si="3"/>
        <v>0.193</v>
      </c>
      <c r="F100" s="187" t="str">
        <f t="shared" si="4"/>
        <v>是</v>
      </c>
      <c r="G100" s="333" t="str">
        <f t="shared" si="5"/>
        <v>项</v>
      </c>
    </row>
    <row r="101" ht="36" hidden="1" customHeight="1" spans="1:7">
      <c r="A101" s="334">
        <v>2011102</v>
      </c>
      <c r="B101" s="335" t="s">
        <v>75</v>
      </c>
      <c r="C101" s="336">
        <v>0</v>
      </c>
      <c r="D101" s="336">
        <v>0</v>
      </c>
      <c r="E101" s="337">
        <f t="shared" si="3"/>
        <v>0</v>
      </c>
      <c r="F101" s="187" t="str">
        <f t="shared" si="4"/>
        <v>否</v>
      </c>
      <c r="G101" s="333" t="str">
        <f t="shared" si="5"/>
        <v>项</v>
      </c>
    </row>
    <row r="102" ht="36" hidden="1" customHeight="1" spans="1:7">
      <c r="A102" s="334">
        <v>2011103</v>
      </c>
      <c r="B102" s="335" t="s">
        <v>76</v>
      </c>
      <c r="C102" s="336">
        <v>0</v>
      </c>
      <c r="D102" s="336">
        <v>0</v>
      </c>
      <c r="E102" s="337">
        <f t="shared" si="3"/>
        <v>0</v>
      </c>
      <c r="F102" s="187" t="str">
        <f t="shared" si="4"/>
        <v>否</v>
      </c>
      <c r="G102" s="333" t="str">
        <f t="shared" si="5"/>
        <v>项</v>
      </c>
    </row>
    <row r="103" ht="36" hidden="1" customHeight="1" spans="1:7">
      <c r="A103" s="334">
        <v>2011104</v>
      </c>
      <c r="B103" s="335" t="s">
        <v>133</v>
      </c>
      <c r="C103" s="336">
        <v>0</v>
      </c>
      <c r="D103" s="336">
        <v>0</v>
      </c>
      <c r="E103" s="337">
        <f t="shared" si="3"/>
        <v>0</v>
      </c>
      <c r="F103" s="187" t="str">
        <f t="shared" si="4"/>
        <v>否</v>
      </c>
      <c r="G103" s="333" t="str">
        <f t="shared" si="5"/>
        <v>项</v>
      </c>
    </row>
    <row r="104" ht="36" hidden="1" customHeight="1" spans="1:7">
      <c r="A104" s="334">
        <v>2011105</v>
      </c>
      <c r="B104" s="335" t="s">
        <v>134</v>
      </c>
      <c r="C104" s="336">
        <v>0</v>
      </c>
      <c r="D104" s="336">
        <v>0</v>
      </c>
      <c r="E104" s="337">
        <f t="shared" si="3"/>
        <v>0</v>
      </c>
      <c r="F104" s="187" t="str">
        <f t="shared" si="4"/>
        <v>否</v>
      </c>
      <c r="G104" s="333" t="str">
        <f t="shared" si="5"/>
        <v>项</v>
      </c>
    </row>
    <row r="105" ht="36" hidden="1" customHeight="1" spans="1:7">
      <c r="A105" s="334">
        <v>2011106</v>
      </c>
      <c r="B105" s="335" t="s">
        <v>135</v>
      </c>
      <c r="C105" s="336">
        <v>0</v>
      </c>
      <c r="D105" s="336">
        <v>0</v>
      </c>
      <c r="E105" s="337">
        <f t="shared" si="3"/>
        <v>0</v>
      </c>
      <c r="F105" s="187" t="str">
        <f t="shared" si="4"/>
        <v>否</v>
      </c>
      <c r="G105" s="333" t="str">
        <f t="shared" si="5"/>
        <v>项</v>
      </c>
    </row>
    <row r="106" ht="32" customHeight="1" spans="1:7">
      <c r="A106" s="334">
        <v>2011150</v>
      </c>
      <c r="B106" s="335" t="s">
        <v>83</v>
      </c>
      <c r="C106" s="336">
        <v>0</v>
      </c>
      <c r="D106" s="336">
        <v>14</v>
      </c>
      <c r="E106" s="337">
        <f t="shared" si="3"/>
        <v>0</v>
      </c>
      <c r="F106" s="187" t="str">
        <f t="shared" si="4"/>
        <v>是</v>
      </c>
      <c r="G106" s="333" t="str">
        <f t="shared" si="5"/>
        <v>项</v>
      </c>
    </row>
    <row r="107" ht="32" customHeight="1" spans="1:7">
      <c r="A107" s="334">
        <v>2011199</v>
      </c>
      <c r="B107" s="335" t="s">
        <v>136</v>
      </c>
      <c r="C107" s="336">
        <v>31</v>
      </c>
      <c r="D107" s="336">
        <v>48</v>
      </c>
      <c r="E107" s="337">
        <f t="shared" si="3"/>
        <v>0.548</v>
      </c>
      <c r="F107" s="187" t="str">
        <f t="shared" si="4"/>
        <v>是</v>
      </c>
      <c r="G107" s="333" t="str">
        <f t="shared" si="5"/>
        <v>项</v>
      </c>
    </row>
    <row r="108" ht="32" customHeight="1" spans="1:7">
      <c r="A108" s="331">
        <v>20113</v>
      </c>
      <c r="B108" s="220" t="s">
        <v>137</v>
      </c>
      <c r="C108" s="332">
        <f>((((SUM(C109:C118))+0)+0)+0)+0</f>
        <v>934</v>
      </c>
      <c r="D108" s="332">
        <f>((((SUM(D109:D118))+0)+0)+0)+0</f>
        <v>674</v>
      </c>
      <c r="E108" s="186">
        <f t="shared" si="3"/>
        <v>-0.278</v>
      </c>
      <c r="F108" s="187" t="str">
        <f t="shared" si="4"/>
        <v>是</v>
      </c>
      <c r="G108" s="333" t="str">
        <f t="shared" si="5"/>
        <v>款</v>
      </c>
    </row>
    <row r="109" ht="32" customHeight="1" spans="1:7">
      <c r="A109" s="334">
        <v>2011301</v>
      </c>
      <c r="B109" s="335" t="s">
        <v>74</v>
      </c>
      <c r="C109" s="336">
        <v>237</v>
      </c>
      <c r="D109" s="336">
        <v>149</v>
      </c>
      <c r="E109" s="337">
        <f t="shared" si="3"/>
        <v>-0.371</v>
      </c>
      <c r="F109" s="187" t="str">
        <f t="shared" si="4"/>
        <v>是</v>
      </c>
      <c r="G109" s="333" t="str">
        <f t="shared" si="5"/>
        <v>项</v>
      </c>
    </row>
    <row r="110" ht="32" customHeight="1" spans="1:7">
      <c r="A110" s="334">
        <v>2011302</v>
      </c>
      <c r="B110" s="335" t="s">
        <v>75</v>
      </c>
      <c r="C110" s="336">
        <v>697</v>
      </c>
      <c r="D110" s="336">
        <v>525</v>
      </c>
      <c r="E110" s="337">
        <f t="shared" si="3"/>
        <v>-0.247</v>
      </c>
      <c r="F110" s="187" t="str">
        <f t="shared" si="4"/>
        <v>是</v>
      </c>
      <c r="G110" s="333" t="str">
        <f t="shared" si="5"/>
        <v>项</v>
      </c>
    </row>
    <row r="111" ht="36" hidden="1" customHeight="1" spans="1:7">
      <c r="A111" s="334">
        <v>2011303</v>
      </c>
      <c r="B111" s="335" t="s">
        <v>76</v>
      </c>
      <c r="C111" s="336">
        <v>0</v>
      </c>
      <c r="D111" s="336">
        <v>0</v>
      </c>
      <c r="E111" s="337">
        <f t="shared" si="3"/>
        <v>0</v>
      </c>
      <c r="F111" s="187" t="str">
        <f t="shared" si="4"/>
        <v>否</v>
      </c>
      <c r="G111" s="333" t="str">
        <f t="shared" si="5"/>
        <v>项</v>
      </c>
    </row>
    <row r="112" ht="36" hidden="1" customHeight="1" spans="1:7">
      <c r="A112" s="334">
        <v>2011304</v>
      </c>
      <c r="B112" s="335" t="s">
        <v>138</v>
      </c>
      <c r="C112" s="336">
        <v>0</v>
      </c>
      <c r="D112" s="336">
        <v>0</v>
      </c>
      <c r="E112" s="337">
        <f t="shared" si="3"/>
        <v>0</v>
      </c>
      <c r="F112" s="187" t="str">
        <f t="shared" si="4"/>
        <v>否</v>
      </c>
      <c r="G112" s="333" t="str">
        <f t="shared" si="5"/>
        <v>项</v>
      </c>
    </row>
    <row r="113" ht="36" hidden="1" customHeight="1" spans="1:7">
      <c r="A113" s="334">
        <v>2011305</v>
      </c>
      <c r="B113" s="335" t="s">
        <v>139</v>
      </c>
      <c r="C113" s="336">
        <v>0</v>
      </c>
      <c r="D113" s="336">
        <v>0</v>
      </c>
      <c r="E113" s="337">
        <f t="shared" si="3"/>
        <v>0</v>
      </c>
      <c r="F113" s="187" t="str">
        <f t="shared" si="4"/>
        <v>否</v>
      </c>
      <c r="G113" s="333" t="str">
        <f t="shared" si="5"/>
        <v>项</v>
      </c>
    </row>
    <row r="114" ht="36" hidden="1" customHeight="1" spans="1:7">
      <c r="A114" s="334">
        <v>2011306</v>
      </c>
      <c r="B114" s="335" t="s">
        <v>140</v>
      </c>
      <c r="C114" s="336">
        <v>0</v>
      </c>
      <c r="D114" s="336">
        <v>0</v>
      </c>
      <c r="E114" s="337">
        <f t="shared" si="3"/>
        <v>0</v>
      </c>
      <c r="F114" s="187" t="str">
        <f t="shared" si="4"/>
        <v>否</v>
      </c>
      <c r="G114" s="333" t="str">
        <f t="shared" si="5"/>
        <v>项</v>
      </c>
    </row>
    <row r="115" ht="36" hidden="1" customHeight="1" spans="1:7">
      <c r="A115" s="334">
        <v>2011307</v>
      </c>
      <c r="B115" s="335" t="s">
        <v>141</v>
      </c>
      <c r="C115" s="336">
        <v>0</v>
      </c>
      <c r="D115" s="336">
        <v>0</v>
      </c>
      <c r="E115" s="337">
        <f t="shared" si="3"/>
        <v>0</v>
      </c>
      <c r="F115" s="187" t="str">
        <f t="shared" si="4"/>
        <v>否</v>
      </c>
      <c r="G115" s="333" t="str">
        <f t="shared" si="5"/>
        <v>项</v>
      </c>
    </row>
    <row r="116" ht="36" hidden="1" customHeight="1" spans="1:7">
      <c r="A116" s="334">
        <v>2011308</v>
      </c>
      <c r="B116" s="335" t="s">
        <v>142</v>
      </c>
      <c r="C116" s="336">
        <v>0</v>
      </c>
      <c r="D116" s="336">
        <v>0</v>
      </c>
      <c r="E116" s="337">
        <f t="shared" si="3"/>
        <v>0</v>
      </c>
      <c r="F116" s="187" t="str">
        <f t="shared" si="4"/>
        <v>否</v>
      </c>
      <c r="G116" s="333" t="str">
        <f t="shared" si="5"/>
        <v>项</v>
      </c>
    </row>
    <row r="117" ht="36" hidden="1" customHeight="1" spans="1:7">
      <c r="A117" s="334">
        <v>2011350</v>
      </c>
      <c r="B117" s="335" t="s">
        <v>83</v>
      </c>
      <c r="C117" s="336">
        <v>0</v>
      </c>
      <c r="D117" s="336">
        <v>0</v>
      </c>
      <c r="E117" s="337">
        <f t="shared" si="3"/>
        <v>0</v>
      </c>
      <c r="F117" s="187" t="str">
        <f t="shared" si="4"/>
        <v>否</v>
      </c>
      <c r="G117" s="333" t="str">
        <f t="shared" si="5"/>
        <v>项</v>
      </c>
    </row>
    <row r="118" ht="36" hidden="1" customHeight="1" spans="1:7">
      <c r="A118" s="334">
        <v>2011399</v>
      </c>
      <c r="B118" s="335" t="s">
        <v>143</v>
      </c>
      <c r="C118" s="336">
        <v>0</v>
      </c>
      <c r="D118" s="336">
        <v>0</v>
      </c>
      <c r="E118" s="337">
        <f t="shared" si="3"/>
        <v>0</v>
      </c>
      <c r="F118" s="187" t="str">
        <f t="shared" si="4"/>
        <v>否</v>
      </c>
      <c r="G118" s="333" t="str">
        <f t="shared" si="5"/>
        <v>项</v>
      </c>
    </row>
    <row r="119" ht="36" hidden="1" customHeight="1" spans="1:7">
      <c r="A119" s="331">
        <v>20114</v>
      </c>
      <c r="B119" s="220" t="s">
        <v>144</v>
      </c>
      <c r="C119" s="332">
        <f>((((SUM(C120:C130))+0)+0)+0)+0</f>
        <v>0</v>
      </c>
      <c r="D119" s="332">
        <f>((((SUM(D120:D130))+0)+0)+0)+0</f>
        <v>0</v>
      </c>
      <c r="E119" s="186">
        <f t="shared" si="3"/>
        <v>0</v>
      </c>
      <c r="F119" s="187" t="str">
        <f t="shared" si="4"/>
        <v>否</v>
      </c>
      <c r="G119" s="333" t="str">
        <f t="shared" si="5"/>
        <v>款</v>
      </c>
    </row>
    <row r="120" ht="36" hidden="1" customHeight="1" spans="1:7">
      <c r="A120" s="334">
        <v>2011401</v>
      </c>
      <c r="B120" s="335" t="s">
        <v>74</v>
      </c>
      <c r="C120" s="336">
        <v>0</v>
      </c>
      <c r="D120" s="336">
        <v>0</v>
      </c>
      <c r="E120" s="337">
        <f t="shared" si="3"/>
        <v>0</v>
      </c>
      <c r="F120" s="187" t="str">
        <f t="shared" si="4"/>
        <v>否</v>
      </c>
      <c r="G120" s="333" t="str">
        <f t="shared" si="5"/>
        <v>项</v>
      </c>
    </row>
    <row r="121" ht="36" hidden="1" customHeight="1" spans="1:7">
      <c r="A121" s="334">
        <v>2011402</v>
      </c>
      <c r="B121" s="335" t="s">
        <v>75</v>
      </c>
      <c r="C121" s="336">
        <v>0</v>
      </c>
      <c r="D121" s="336">
        <v>0</v>
      </c>
      <c r="E121" s="337">
        <f t="shared" si="3"/>
        <v>0</v>
      </c>
      <c r="F121" s="187" t="str">
        <f t="shared" si="4"/>
        <v>否</v>
      </c>
      <c r="G121" s="333" t="str">
        <f t="shared" si="5"/>
        <v>项</v>
      </c>
    </row>
    <row r="122" ht="36" hidden="1" customHeight="1" spans="1:7">
      <c r="A122" s="334">
        <v>2011403</v>
      </c>
      <c r="B122" s="335" t="s">
        <v>76</v>
      </c>
      <c r="C122" s="336">
        <v>0</v>
      </c>
      <c r="D122" s="336">
        <v>0</v>
      </c>
      <c r="E122" s="337">
        <f t="shared" si="3"/>
        <v>0</v>
      </c>
      <c r="F122" s="187" t="str">
        <f t="shared" si="4"/>
        <v>否</v>
      </c>
      <c r="G122" s="333" t="str">
        <f t="shared" si="5"/>
        <v>项</v>
      </c>
    </row>
    <row r="123" ht="36" hidden="1" customHeight="1" spans="1:7">
      <c r="A123" s="334">
        <v>2011404</v>
      </c>
      <c r="B123" s="335" t="s">
        <v>145</v>
      </c>
      <c r="C123" s="336">
        <v>0</v>
      </c>
      <c r="D123" s="336">
        <v>0</v>
      </c>
      <c r="E123" s="337">
        <f t="shared" si="3"/>
        <v>0</v>
      </c>
      <c r="F123" s="187" t="str">
        <f t="shared" si="4"/>
        <v>否</v>
      </c>
      <c r="G123" s="333" t="str">
        <f t="shared" si="5"/>
        <v>项</v>
      </c>
    </row>
    <row r="124" ht="36" hidden="1" customHeight="1" spans="1:7">
      <c r="A124" s="334">
        <v>2011405</v>
      </c>
      <c r="B124" s="335" t="s">
        <v>146</v>
      </c>
      <c r="C124" s="336">
        <v>0</v>
      </c>
      <c r="D124" s="336">
        <v>0</v>
      </c>
      <c r="E124" s="337">
        <f t="shared" si="3"/>
        <v>0</v>
      </c>
      <c r="F124" s="187" t="str">
        <f t="shared" si="4"/>
        <v>否</v>
      </c>
      <c r="G124" s="333" t="str">
        <f t="shared" si="5"/>
        <v>项</v>
      </c>
    </row>
    <row r="125" ht="36" hidden="1" customHeight="1" spans="1:7">
      <c r="A125" s="334">
        <v>2011408</v>
      </c>
      <c r="B125" s="335" t="s">
        <v>147</v>
      </c>
      <c r="C125" s="336">
        <v>0</v>
      </c>
      <c r="D125" s="336">
        <v>0</v>
      </c>
      <c r="E125" s="337">
        <f t="shared" si="3"/>
        <v>0</v>
      </c>
      <c r="F125" s="187" t="str">
        <f t="shared" si="4"/>
        <v>否</v>
      </c>
      <c r="G125" s="333" t="str">
        <f t="shared" si="5"/>
        <v>项</v>
      </c>
    </row>
    <row r="126" ht="36" hidden="1" customHeight="1" spans="1:7">
      <c r="A126" s="334">
        <v>2011409</v>
      </c>
      <c r="B126" s="335" t="s">
        <v>148</v>
      </c>
      <c r="C126" s="336">
        <v>0</v>
      </c>
      <c r="D126" s="336">
        <v>0</v>
      </c>
      <c r="E126" s="337">
        <f t="shared" si="3"/>
        <v>0</v>
      </c>
      <c r="F126" s="187" t="str">
        <f t="shared" si="4"/>
        <v>否</v>
      </c>
      <c r="G126" s="333" t="str">
        <f t="shared" si="5"/>
        <v>项</v>
      </c>
    </row>
    <row r="127" ht="36" hidden="1" customHeight="1" spans="1:7">
      <c r="A127" s="334">
        <v>2011410</v>
      </c>
      <c r="B127" s="335" t="s">
        <v>149</v>
      </c>
      <c r="C127" s="336">
        <v>0</v>
      </c>
      <c r="D127" s="336">
        <v>0</v>
      </c>
      <c r="E127" s="337">
        <f t="shared" si="3"/>
        <v>0</v>
      </c>
      <c r="F127" s="187" t="str">
        <f t="shared" si="4"/>
        <v>否</v>
      </c>
      <c r="G127" s="333" t="str">
        <f t="shared" si="5"/>
        <v>项</v>
      </c>
    </row>
    <row r="128" ht="36" hidden="1" customHeight="1" spans="1:7">
      <c r="A128" s="334">
        <v>2011411</v>
      </c>
      <c r="B128" s="335" t="s">
        <v>150</v>
      </c>
      <c r="C128" s="336">
        <v>0</v>
      </c>
      <c r="D128" s="336">
        <v>0</v>
      </c>
      <c r="E128" s="337">
        <f t="shared" si="3"/>
        <v>0</v>
      </c>
      <c r="F128" s="187" t="str">
        <f t="shared" si="4"/>
        <v>否</v>
      </c>
      <c r="G128" s="333" t="str">
        <f t="shared" si="5"/>
        <v>项</v>
      </c>
    </row>
    <row r="129" ht="36" hidden="1" customHeight="1" spans="1:7">
      <c r="A129" s="334">
        <v>2011450</v>
      </c>
      <c r="B129" s="335" t="s">
        <v>83</v>
      </c>
      <c r="C129" s="336">
        <v>0</v>
      </c>
      <c r="D129" s="336">
        <v>0</v>
      </c>
      <c r="E129" s="337">
        <f t="shared" si="3"/>
        <v>0</v>
      </c>
      <c r="F129" s="187" t="str">
        <f t="shared" si="4"/>
        <v>否</v>
      </c>
      <c r="G129" s="333" t="str">
        <f t="shared" si="5"/>
        <v>项</v>
      </c>
    </row>
    <row r="130" ht="36" hidden="1" customHeight="1" spans="1:7">
      <c r="A130" s="334">
        <v>2011499</v>
      </c>
      <c r="B130" s="335" t="s">
        <v>151</v>
      </c>
      <c r="C130" s="336">
        <v>0</v>
      </c>
      <c r="D130" s="336">
        <v>0</v>
      </c>
      <c r="E130" s="337">
        <f t="shared" si="3"/>
        <v>0</v>
      </c>
      <c r="F130" s="187" t="str">
        <f t="shared" si="4"/>
        <v>否</v>
      </c>
      <c r="G130" s="333" t="str">
        <f t="shared" si="5"/>
        <v>项</v>
      </c>
    </row>
    <row r="131" ht="36" hidden="1" customHeight="1" spans="1:7">
      <c r="A131" s="331">
        <v>20123</v>
      </c>
      <c r="B131" s="220" t="s">
        <v>152</v>
      </c>
      <c r="C131" s="332">
        <f>((((SUM(C132:C137))+0)+0)+0)+0</f>
        <v>0</v>
      </c>
      <c r="D131" s="332">
        <f>((((SUM(D132:D137))+0)+0)+0)+0</f>
        <v>0</v>
      </c>
      <c r="E131" s="186">
        <f t="shared" si="3"/>
        <v>0</v>
      </c>
      <c r="F131" s="187" t="str">
        <f t="shared" si="4"/>
        <v>否</v>
      </c>
      <c r="G131" s="333" t="str">
        <f t="shared" si="5"/>
        <v>款</v>
      </c>
    </row>
    <row r="132" ht="36" hidden="1" customHeight="1" spans="1:7">
      <c r="A132" s="334">
        <v>2012301</v>
      </c>
      <c r="B132" s="335" t="s">
        <v>74</v>
      </c>
      <c r="C132" s="336">
        <v>0</v>
      </c>
      <c r="D132" s="336">
        <v>0</v>
      </c>
      <c r="E132" s="337">
        <f t="shared" ref="E132:E195" si="6">IF(C132&lt;0,"",IFERROR(D132/C132-1,0))</f>
        <v>0</v>
      </c>
      <c r="F132" s="187" t="str">
        <f t="shared" ref="F132:F195" si="7">IF(LEN(A132)=3,"是",IF(B132&lt;&gt;"",IF(SUM(C132:D132)&lt;&gt;0,"是","否"),"是"))</f>
        <v>否</v>
      </c>
      <c r="G132" s="333" t="str">
        <f t="shared" ref="G132:G195" si="8">IF(LEN(A132)=3,"类",IF(LEN(A132)=5,"款","项"))</f>
        <v>项</v>
      </c>
    </row>
    <row r="133" ht="36" hidden="1" customHeight="1" spans="1:7">
      <c r="A133" s="334">
        <v>2012302</v>
      </c>
      <c r="B133" s="335" t="s">
        <v>75</v>
      </c>
      <c r="C133" s="336">
        <v>0</v>
      </c>
      <c r="D133" s="336">
        <v>0</v>
      </c>
      <c r="E133" s="337">
        <f t="shared" si="6"/>
        <v>0</v>
      </c>
      <c r="F133" s="187" t="str">
        <f t="shared" si="7"/>
        <v>否</v>
      </c>
      <c r="G133" s="333" t="str">
        <f t="shared" si="8"/>
        <v>项</v>
      </c>
    </row>
    <row r="134" ht="36" hidden="1" customHeight="1" spans="1:7">
      <c r="A134" s="334">
        <v>2012303</v>
      </c>
      <c r="B134" s="335" t="s">
        <v>76</v>
      </c>
      <c r="C134" s="336">
        <v>0</v>
      </c>
      <c r="D134" s="336">
        <v>0</v>
      </c>
      <c r="E134" s="337">
        <f t="shared" si="6"/>
        <v>0</v>
      </c>
      <c r="F134" s="187" t="str">
        <f t="shared" si="7"/>
        <v>否</v>
      </c>
      <c r="G134" s="333" t="str">
        <f t="shared" si="8"/>
        <v>项</v>
      </c>
    </row>
    <row r="135" ht="36" hidden="1" customHeight="1" spans="1:7">
      <c r="A135" s="334">
        <v>2012304</v>
      </c>
      <c r="B135" s="335" t="s">
        <v>153</v>
      </c>
      <c r="C135" s="336">
        <v>0</v>
      </c>
      <c r="D135" s="336">
        <v>0</v>
      </c>
      <c r="E135" s="337">
        <f t="shared" si="6"/>
        <v>0</v>
      </c>
      <c r="F135" s="187" t="str">
        <f t="shared" si="7"/>
        <v>否</v>
      </c>
      <c r="G135" s="333" t="str">
        <f t="shared" si="8"/>
        <v>项</v>
      </c>
    </row>
    <row r="136" ht="36" hidden="1" customHeight="1" spans="1:7">
      <c r="A136" s="334">
        <v>2012350</v>
      </c>
      <c r="B136" s="335" t="s">
        <v>83</v>
      </c>
      <c r="C136" s="336">
        <v>0</v>
      </c>
      <c r="D136" s="336">
        <v>0</v>
      </c>
      <c r="E136" s="337">
        <f t="shared" si="6"/>
        <v>0</v>
      </c>
      <c r="F136" s="187" t="str">
        <f t="shared" si="7"/>
        <v>否</v>
      </c>
      <c r="G136" s="333" t="str">
        <f t="shared" si="8"/>
        <v>项</v>
      </c>
    </row>
    <row r="137" ht="36" hidden="1" customHeight="1" spans="1:7">
      <c r="A137" s="334">
        <v>2012399</v>
      </c>
      <c r="B137" s="335" t="s">
        <v>154</v>
      </c>
      <c r="C137" s="336">
        <v>0</v>
      </c>
      <c r="D137" s="336">
        <v>0</v>
      </c>
      <c r="E137" s="337">
        <f t="shared" si="6"/>
        <v>0</v>
      </c>
      <c r="F137" s="187" t="str">
        <f t="shared" si="7"/>
        <v>否</v>
      </c>
      <c r="G137" s="333" t="str">
        <f t="shared" si="8"/>
        <v>项</v>
      </c>
    </row>
    <row r="138" ht="32" customHeight="1" spans="1:7">
      <c r="A138" s="331">
        <v>20125</v>
      </c>
      <c r="B138" s="220" t="s">
        <v>155</v>
      </c>
      <c r="C138" s="332">
        <f>((((SUM(C139:C145))+0)+0)+0)+0</f>
        <v>89</v>
      </c>
      <c r="D138" s="332">
        <f>((((SUM(D139:D145))+0)+0)+0)+0</f>
        <v>95</v>
      </c>
      <c r="E138" s="186">
        <f t="shared" si="6"/>
        <v>0.067</v>
      </c>
      <c r="F138" s="187" t="str">
        <f t="shared" si="7"/>
        <v>是</v>
      </c>
      <c r="G138" s="333" t="str">
        <f t="shared" si="8"/>
        <v>款</v>
      </c>
    </row>
    <row r="139" ht="32" customHeight="1" spans="1:7">
      <c r="A139" s="334">
        <v>2012501</v>
      </c>
      <c r="B139" s="335" t="s">
        <v>74</v>
      </c>
      <c r="C139" s="336">
        <v>89</v>
      </c>
      <c r="D139" s="336">
        <v>95</v>
      </c>
      <c r="E139" s="337">
        <f t="shared" si="6"/>
        <v>0.067</v>
      </c>
      <c r="F139" s="187" t="str">
        <f t="shared" si="7"/>
        <v>是</v>
      </c>
      <c r="G139" s="333" t="str">
        <f t="shared" si="8"/>
        <v>项</v>
      </c>
    </row>
    <row r="140" ht="36" hidden="1" customHeight="1" spans="1:7">
      <c r="A140" s="334">
        <v>2012502</v>
      </c>
      <c r="B140" s="335" t="s">
        <v>75</v>
      </c>
      <c r="C140" s="336">
        <v>0</v>
      </c>
      <c r="D140" s="336">
        <v>0</v>
      </c>
      <c r="E140" s="337">
        <f t="shared" si="6"/>
        <v>0</v>
      </c>
      <c r="F140" s="187" t="str">
        <f t="shared" si="7"/>
        <v>否</v>
      </c>
      <c r="G140" s="333" t="str">
        <f t="shared" si="8"/>
        <v>项</v>
      </c>
    </row>
    <row r="141" ht="36" hidden="1" customHeight="1" spans="1:7">
      <c r="A141" s="334">
        <v>2012503</v>
      </c>
      <c r="B141" s="335" t="s">
        <v>76</v>
      </c>
      <c r="C141" s="336">
        <v>0</v>
      </c>
      <c r="D141" s="336">
        <v>0</v>
      </c>
      <c r="E141" s="337">
        <f t="shared" si="6"/>
        <v>0</v>
      </c>
      <c r="F141" s="187" t="str">
        <f t="shared" si="7"/>
        <v>否</v>
      </c>
      <c r="G141" s="333" t="str">
        <f t="shared" si="8"/>
        <v>项</v>
      </c>
    </row>
    <row r="142" ht="36" hidden="1" customHeight="1" spans="1:7">
      <c r="A142" s="334">
        <v>2012504</v>
      </c>
      <c r="B142" s="335" t="s">
        <v>156</v>
      </c>
      <c r="C142" s="336">
        <v>0</v>
      </c>
      <c r="D142" s="336">
        <v>0</v>
      </c>
      <c r="E142" s="337">
        <f t="shared" si="6"/>
        <v>0</v>
      </c>
      <c r="F142" s="187" t="str">
        <f t="shared" si="7"/>
        <v>否</v>
      </c>
      <c r="G142" s="333" t="str">
        <f t="shared" si="8"/>
        <v>项</v>
      </c>
    </row>
    <row r="143" ht="36" hidden="1" customHeight="1" spans="1:7">
      <c r="A143" s="334">
        <v>2012505</v>
      </c>
      <c r="B143" s="335" t="s">
        <v>157</v>
      </c>
      <c r="C143" s="336">
        <v>0</v>
      </c>
      <c r="D143" s="336">
        <v>0</v>
      </c>
      <c r="E143" s="337">
        <f t="shared" si="6"/>
        <v>0</v>
      </c>
      <c r="F143" s="187" t="str">
        <f t="shared" si="7"/>
        <v>否</v>
      </c>
      <c r="G143" s="333" t="str">
        <f t="shared" si="8"/>
        <v>项</v>
      </c>
    </row>
    <row r="144" ht="36" hidden="1" customHeight="1" spans="1:7">
      <c r="A144" s="334">
        <v>2012550</v>
      </c>
      <c r="B144" s="335" t="s">
        <v>83</v>
      </c>
      <c r="C144" s="336">
        <v>0</v>
      </c>
      <c r="D144" s="336">
        <v>0</v>
      </c>
      <c r="E144" s="337">
        <f t="shared" si="6"/>
        <v>0</v>
      </c>
      <c r="F144" s="187" t="str">
        <f t="shared" si="7"/>
        <v>否</v>
      </c>
      <c r="G144" s="333" t="str">
        <f t="shared" si="8"/>
        <v>项</v>
      </c>
    </row>
    <row r="145" ht="36" hidden="1" customHeight="1" spans="1:7">
      <c r="A145" s="334">
        <v>2012599</v>
      </c>
      <c r="B145" s="335" t="s">
        <v>158</v>
      </c>
      <c r="C145" s="336">
        <v>0</v>
      </c>
      <c r="D145" s="336">
        <v>0</v>
      </c>
      <c r="E145" s="337">
        <f t="shared" si="6"/>
        <v>0</v>
      </c>
      <c r="F145" s="187" t="str">
        <f t="shared" si="7"/>
        <v>否</v>
      </c>
      <c r="G145" s="333" t="str">
        <f t="shared" si="8"/>
        <v>项</v>
      </c>
    </row>
    <row r="146" ht="36" hidden="1" customHeight="1" spans="1:7">
      <c r="A146" s="331">
        <v>20126</v>
      </c>
      <c r="B146" s="220" t="s">
        <v>159</v>
      </c>
      <c r="C146" s="332">
        <f>((((SUM(C147:C151))+0)+0)+0)+0</f>
        <v>0</v>
      </c>
      <c r="D146" s="332">
        <f>((((SUM(D147:D151))+0)+0)+0)+0</f>
        <v>0</v>
      </c>
      <c r="E146" s="186">
        <f t="shared" si="6"/>
        <v>0</v>
      </c>
      <c r="F146" s="187" t="str">
        <f t="shared" si="7"/>
        <v>否</v>
      </c>
      <c r="G146" s="333" t="str">
        <f t="shared" si="8"/>
        <v>款</v>
      </c>
    </row>
    <row r="147" ht="36" hidden="1" customHeight="1" spans="1:7">
      <c r="A147" s="334">
        <v>2012601</v>
      </c>
      <c r="B147" s="335" t="s">
        <v>74</v>
      </c>
      <c r="C147" s="336">
        <v>0</v>
      </c>
      <c r="D147" s="336">
        <v>0</v>
      </c>
      <c r="E147" s="337">
        <f t="shared" si="6"/>
        <v>0</v>
      </c>
      <c r="F147" s="187" t="str">
        <f t="shared" si="7"/>
        <v>否</v>
      </c>
      <c r="G147" s="333" t="str">
        <f t="shared" si="8"/>
        <v>项</v>
      </c>
    </row>
    <row r="148" ht="36" hidden="1" customHeight="1" spans="1:7">
      <c r="A148" s="334">
        <v>2012602</v>
      </c>
      <c r="B148" s="335" t="s">
        <v>75</v>
      </c>
      <c r="C148" s="336">
        <v>0</v>
      </c>
      <c r="D148" s="336">
        <v>0</v>
      </c>
      <c r="E148" s="337">
        <f t="shared" si="6"/>
        <v>0</v>
      </c>
      <c r="F148" s="187" t="str">
        <f t="shared" si="7"/>
        <v>否</v>
      </c>
      <c r="G148" s="333" t="str">
        <f t="shared" si="8"/>
        <v>项</v>
      </c>
    </row>
    <row r="149" ht="36" hidden="1" customHeight="1" spans="1:7">
      <c r="A149" s="334">
        <v>2012603</v>
      </c>
      <c r="B149" s="335" t="s">
        <v>76</v>
      </c>
      <c r="C149" s="336">
        <v>0</v>
      </c>
      <c r="D149" s="336">
        <v>0</v>
      </c>
      <c r="E149" s="337">
        <f t="shared" si="6"/>
        <v>0</v>
      </c>
      <c r="F149" s="187" t="str">
        <f t="shared" si="7"/>
        <v>否</v>
      </c>
      <c r="G149" s="333" t="str">
        <f t="shared" si="8"/>
        <v>项</v>
      </c>
    </row>
    <row r="150" ht="36" hidden="1" customHeight="1" spans="1:7">
      <c r="A150" s="334">
        <v>2012604</v>
      </c>
      <c r="B150" s="335" t="s">
        <v>160</v>
      </c>
      <c r="C150" s="336">
        <v>0</v>
      </c>
      <c r="D150" s="336">
        <v>0</v>
      </c>
      <c r="E150" s="337">
        <f t="shared" si="6"/>
        <v>0</v>
      </c>
      <c r="F150" s="187" t="str">
        <f t="shared" si="7"/>
        <v>否</v>
      </c>
      <c r="G150" s="333" t="str">
        <f t="shared" si="8"/>
        <v>项</v>
      </c>
    </row>
    <row r="151" ht="36" hidden="1" customHeight="1" spans="1:7">
      <c r="A151" s="334">
        <v>2012699</v>
      </c>
      <c r="B151" s="335" t="s">
        <v>161</v>
      </c>
      <c r="C151" s="336">
        <v>0</v>
      </c>
      <c r="D151" s="336">
        <v>0</v>
      </c>
      <c r="E151" s="337">
        <f t="shared" si="6"/>
        <v>0</v>
      </c>
      <c r="F151" s="187" t="str">
        <f t="shared" si="7"/>
        <v>否</v>
      </c>
      <c r="G151" s="333" t="str">
        <f t="shared" si="8"/>
        <v>项</v>
      </c>
    </row>
    <row r="152" ht="32" customHeight="1" spans="1:7">
      <c r="A152" s="331">
        <v>20128</v>
      </c>
      <c r="B152" s="220" t="s">
        <v>162</v>
      </c>
      <c r="C152" s="332">
        <f>((((SUM(C153:C158))+0)+0)+0)+0</f>
        <v>87</v>
      </c>
      <c r="D152" s="332">
        <f>((((SUM(D153:D158))+0)+0)+0)+0</f>
        <v>92</v>
      </c>
      <c r="E152" s="186">
        <f t="shared" si="6"/>
        <v>0.057</v>
      </c>
      <c r="F152" s="187" t="str">
        <f t="shared" si="7"/>
        <v>是</v>
      </c>
      <c r="G152" s="333" t="str">
        <f t="shared" si="8"/>
        <v>款</v>
      </c>
    </row>
    <row r="153" ht="32" customHeight="1" spans="1:7">
      <c r="A153" s="334">
        <v>2012801</v>
      </c>
      <c r="B153" s="335" t="s">
        <v>74</v>
      </c>
      <c r="C153" s="336">
        <v>87</v>
      </c>
      <c r="D153" s="336">
        <v>92</v>
      </c>
      <c r="E153" s="337">
        <f t="shared" si="6"/>
        <v>0.057</v>
      </c>
      <c r="F153" s="187" t="str">
        <f t="shared" si="7"/>
        <v>是</v>
      </c>
      <c r="G153" s="333" t="str">
        <f t="shared" si="8"/>
        <v>项</v>
      </c>
    </row>
    <row r="154" ht="36" hidden="1" customHeight="1" spans="1:7">
      <c r="A154" s="334">
        <v>2012802</v>
      </c>
      <c r="B154" s="335" t="s">
        <v>75</v>
      </c>
      <c r="C154" s="336">
        <v>0</v>
      </c>
      <c r="D154" s="336">
        <v>0</v>
      </c>
      <c r="E154" s="337">
        <f t="shared" si="6"/>
        <v>0</v>
      </c>
      <c r="F154" s="187" t="str">
        <f t="shared" si="7"/>
        <v>否</v>
      </c>
      <c r="G154" s="333" t="str">
        <f t="shared" si="8"/>
        <v>项</v>
      </c>
    </row>
    <row r="155" ht="36" hidden="1" customHeight="1" spans="1:7">
      <c r="A155" s="334">
        <v>2012803</v>
      </c>
      <c r="B155" s="335" t="s">
        <v>76</v>
      </c>
      <c r="C155" s="336">
        <v>0</v>
      </c>
      <c r="D155" s="336">
        <v>0</v>
      </c>
      <c r="E155" s="337">
        <f t="shared" si="6"/>
        <v>0</v>
      </c>
      <c r="F155" s="187" t="str">
        <f t="shared" si="7"/>
        <v>否</v>
      </c>
      <c r="G155" s="333" t="str">
        <f t="shared" si="8"/>
        <v>项</v>
      </c>
    </row>
    <row r="156" ht="36" hidden="1" customHeight="1" spans="1:7">
      <c r="A156" s="334">
        <v>2012804</v>
      </c>
      <c r="B156" s="335" t="s">
        <v>88</v>
      </c>
      <c r="C156" s="336">
        <v>0</v>
      </c>
      <c r="D156" s="336">
        <v>0</v>
      </c>
      <c r="E156" s="337">
        <f t="shared" si="6"/>
        <v>0</v>
      </c>
      <c r="F156" s="187" t="str">
        <f t="shared" si="7"/>
        <v>否</v>
      </c>
      <c r="G156" s="333" t="str">
        <f t="shared" si="8"/>
        <v>项</v>
      </c>
    </row>
    <row r="157" ht="36" hidden="1" customHeight="1" spans="1:7">
      <c r="A157" s="334">
        <v>2012850</v>
      </c>
      <c r="B157" s="335" t="s">
        <v>83</v>
      </c>
      <c r="C157" s="336">
        <v>0</v>
      </c>
      <c r="D157" s="336">
        <v>0</v>
      </c>
      <c r="E157" s="337">
        <f t="shared" si="6"/>
        <v>0</v>
      </c>
      <c r="F157" s="187" t="str">
        <f t="shared" si="7"/>
        <v>否</v>
      </c>
      <c r="G157" s="333" t="str">
        <f t="shared" si="8"/>
        <v>项</v>
      </c>
    </row>
    <row r="158" ht="36" hidden="1" customHeight="1" spans="1:7">
      <c r="A158" s="334">
        <v>2012899</v>
      </c>
      <c r="B158" s="335" t="s">
        <v>163</v>
      </c>
      <c r="C158" s="336">
        <v>0</v>
      </c>
      <c r="D158" s="336">
        <v>0</v>
      </c>
      <c r="E158" s="337">
        <f t="shared" si="6"/>
        <v>0</v>
      </c>
      <c r="F158" s="187" t="str">
        <f t="shared" si="7"/>
        <v>否</v>
      </c>
      <c r="G158" s="333" t="str">
        <f t="shared" si="8"/>
        <v>项</v>
      </c>
    </row>
    <row r="159" ht="32" customHeight="1" spans="1:7">
      <c r="A159" s="331">
        <v>20129</v>
      </c>
      <c r="B159" s="220" t="s">
        <v>164</v>
      </c>
      <c r="C159" s="332">
        <f>((((SUM(C160:C165))+0)+0)+0)+0</f>
        <v>873</v>
      </c>
      <c r="D159" s="332">
        <f>((((SUM(D160:D165))+0)+0)+0)+0</f>
        <v>940</v>
      </c>
      <c r="E159" s="186">
        <f t="shared" si="6"/>
        <v>0.077</v>
      </c>
      <c r="F159" s="187" t="str">
        <f t="shared" si="7"/>
        <v>是</v>
      </c>
      <c r="G159" s="333" t="str">
        <f t="shared" si="8"/>
        <v>款</v>
      </c>
    </row>
    <row r="160" ht="32" customHeight="1" spans="1:7">
      <c r="A160" s="334">
        <v>2012901</v>
      </c>
      <c r="B160" s="335" t="s">
        <v>74</v>
      </c>
      <c r="C160" s="336">
        <v>788</v>
      </c>
      <c r="D160" s="336">
        <v>799</v>
      </c>
      <c r="E160" s="337">
        <f t="shared" si="6"/>
        <v>0.014</v>
      </c>
      <c r="F160" s="187" t="str">
        <f t="shared" si="7"/>
        <v>是</v>
      </c>
      <c r="G160" s="333" t="str">
        <f t="shared" si="8"/>
        <v>项</v>
      </c>
    </row>
    <row r="161" ht="32" customHeight="1" spans="1:7">
      <c r="A161" s="334">
        <v>2012902</v>
      </c>
      <c r="B161" s="335" t="s">
        <v>75</v>
      </c>
      <c r="C161" s="336">
        <v>0</v>
      </c>
      <c r="D161" s="336">
        <v>56</v>
      </c>
      <c r="E161" s="337">
        <f t="shared" si="6"/>
        <v>0</v>
      </c>
      <c r="F161" s="187" t="str">
        <f t="shared" si="7"/>
        <v>是</v>
      </c>
      <c r="G161" s="333" t="str">
        <f t="shared" si="8"/>
        <v>项</v>
      </c>
    </row>
    <row r="162" ht="36" hidden="1" customHeight="1" spans="1:7">
      <c r="A162" s="334">
        <v>2012903</v>
      </c>
      <c r="B162" s="335" t="s">
        <v>76</v>
      </c>
      <c r="C162" s="336">
        <v>0</v>
      </c>
      <c r="D162" s="336">
        <v>0</v>
      </c>
      <c r="E162" s="337">
        <f t="shared" si="6"/>
        <v>0</v>
      </c>
      <c r="F162" s="187" t="str">
        <f t="shared" si="7"/>
        <v>否</v>
      </c>
      <c r="G162" s="333" t="str">
        <f t="shared" si="8"/>
        <v>项</v>
      </c>
    </row>
    <row r="163" ht="36" hidden="1" customHeight="1" spans="1:7">
      <c r="A163" s="340">
        <v>2012906</v>
      </c>
      <c r="B163" s="335" t="s">
        <v>165</v>
      </c>
      <c r="C163" s="336">
        <v>0</v>
      </c>
      <c r="D163" s="336">
        <v>0</v>
      </c>
      <c r="E163" s="337">
        <f t="shared" si="6"/>
        <v>0</v>
      </c>
      <c r="F163" s="187" t="str">
        <f t="shared" si="7"/>
        <v>否</v>
      </c>
      <c r="G163" s="333" t="str">
        <f t="shared" si="8"/>
        <v>项</v>
      </c>
    </row>
    <row r="164" ht="32" customHeight="1" spans="1:7">
      <c r="A164" s="334">
        <v>2012950</v>
      </c>
      <c r="B164" s="335" t="s">
        <v>83</v>
      </c>
      <c r="C164" s="336">
        <v>65</v>
      </c>
      <c r="D164" s="336">
        <v>70</v>
      </c>
      <c r="E164" s="337">
        <f t="shared" si="6"/>
        <v>0.077</v>
      </c>
      <c r="F164" s="187" t="str">
        <f t="shared" si="7"/>
        <v>是</v>
      </c>
      <c r="G164" s="333" t="str">
        <f t="shared" si="8"/>
        <v>项</v>
      </c>
    </row>
    <row r="165" ht="32" customHeight="1" spans="1:7">
      <c r="A165" s="334">
        <v>2012999</v>
      </c>
      <c r="B165" s="335" t="s">
        <v>166</v>
      </c>
      <c r="C165" s="336">
        <v>20</v>
      </c>
      <c r="D165" s="336">
        <v>15</v>
      </c>
      <c r="E165" s="337">
        <f t="shared" si="6"/>
        <v>-0.25</v>
      </c>
      <c r="F165" s="187" t="str">
        <f t="shared" si="7"/>
        <v>是</v>
      </c>
      <c r="G165" s="333" t="str">
        <f t="shared" si="8"/>
        <v>项</v>
      </c>
    </row>
    <row r="166" ht="32" customHeight="1" spans="1:7">
      <c r="A166" s="331">
        <v>20131</v>
      </c>
      <c r="B166" s="220" t="s">
        <v>167</v>
      </c>
      <c r="C166" s="332">
        <f>((((SUM(C167:C172))+0)+0)+0)+0</f>
        <v>4516</v>
      </c>
      <c r="D166" s="332">
        <f>((((SUM(D167:D172))+0)+0)+0)+0</f>
        <v>4744</v>
      </c>
      <c r="E166" s="186">
        <f t="shared" si="6"/>
        <v>0.05</v>
      </c>
      <c r="F166" s="187" t="str">
        <f t="shared" si="7"/>
        <v>是</v>
      </c>
      <c r="G166" s="333" t="str">
        <f t="shared" si="8"/>
        <v>款</v>
      </c>
    </row>
    <row r="167" ht="32" customHeight="1" spans="1:7">
      <c r="A167" s="334">
        <v>2013101</v>
      </c>
      <c r="B167" s="335" t="s">
        <v>74</v>
      </c>
      <c r="C167" s="336">
        <v>3053</v>
      </c>
      <c r="D167" s="336">
        <v>3502</v>
      </c>
      <c r="E167" s="337">
        <f t="shared" si="6"/>
        <v>0.147</v>
      </c>
      <c r="F167" s="187" t="str">
        <f t="shared" si="7"/>
        <v>是</v>
      </c>
      <c r="G167" s="333" t="str">
        <f t="shared" si="8"/>
        <v>项</v>
      </c>
    </row>
    <row r="168" ht="32" customHeight="1" spans="1:7">
      <c r="A168" s="334">
        <v>2013102</v>
      </c>
      <c r="B168" s="335" t="s">
        <v>75</v>
      </c>
      <c r="C168" s="336">
        <v>571</v>
      </c>
      <c r="D168" s="336">
        <v>149</v>
      </c>
      <c r="E168" s="337">
        <f t="shared" si="6"/>
        <v>-0.739</v>
      </c>
      <c r="F168" s="187" t="str">
        <f t="shared" si="7"/>
        <v>是</v>
      </c>
      <c r="G168" s="333" t="str">
        <f t="shared" si="8"/>
        <v>项</v>
      </c>
    </row>
    <row r="169" ht="36" hidden="1" customHeight="1" spans="1:7">
      <c r="A169" s="334">
        <v>2013103</v>
      </c>
      <c r="B169" s="335" t="s">
        <v>76</v>
      </c>
      <c r="C169" s="336">
        <v>0</v>
      </c>
      <c r="D169" s="336">
        <v>0</v>
      </c>
      <c r="E169" s="337">
        <f t="shared" si="6"/>
        <v>0</v>
      </c>
      <c r="F169" s="187" t="str">
        <f t="shared" si="7"/>
        <v>否</v>
      </c>
      <c r="G169" s="333" t="str">
        <f t="shared" si="8"/>
        <v>项</v>
      </c>
    </row>
    <row r="170" ht="36" hidden="1" customHeight="1" spans="1:7">
      <c r="A170" s="334">
        <v>2013105</v>
      </c>
      <c r="B170" s="335" t="s">
        <v>168</v>
      </c>
      <c r="C170" s="336">
        <v>0</v>
      </c>
      <c r="D170" s="336">
        <v>0</v>
      </c>
      <c r="E170" s="337">
        <f t="shared" si="6"/>
        <v>0</v>
      </c>
      <c r="F170" s="187" t="str">
        <f t="shared" si="7"/>
        <v>否</v>
      </c>
      <c r="G170" s="333" t="str">
        <f t="shared" si="8"/>
        <v>项</v>
      </c>
    </row>
    <row r="171" ht="32" customHeight="1" spans="1:7">
      <c r="A171" s="334">
        <v>2013150</v>
      </c>
      <c r="B171" s="335" t="s">
        <v>83</v>
      </c>
      <c r="C171" s="336">
        <v>892</v>
      </c>
      <c r="D171" s="336">
        <v>1093</v>
      </c>
      <c r="E171" s="337">
        <f t="shared" si="6"/>
        <v>0.225</v>
      </c>
      <c r="F171" s="187" t="str">
        <f t="shared" si="7"/>
        <v>是</v>
      </c>
      <c r="G171" s="333" t="str">
        <f t="shared" si="8"/>
        <v>项</v>
      </c>
    </row>
    <row r="172" ht="36" hidden="1" customHeight="1" spans="1:7">
      <c r="A172" s="334">
        <v>2013199</v>
      </c>
      <c r="B172" s="335" t="s">
        <v>169</v>
      </c>
      <c r="C172" s="336">
        <v>0</v>
      </c>
      <c r="D172" s="336">
        <v>0</v>
      </c>
      <c r="E172" s="337">
        <f t="shared" si="6"/>
        <v>0</v>
      </c>
      <c r="F172" s="187" t="str">
        <f t="shared" si="7"/>
        <v>否</v>
      </c>
      <c r="G172" s="333" t="str">
        <f t="shared" si="8"/>
        <v>项</v>
      </c>
    </row>
    <row r="173" ht="32" customHeight="1" spans="1:7">
      <c r="A173" s="331">
        <v>20132</v>
      </c>
      <c r="B173" s="220" t="s">
        <v>170</v>
      </c>
      <c r="C173" s="332">
        <f>((((SUM(C174:C179))+0)+0)+0)+0</f>
        <v>912</v>
      </c>
      <c r="D173" s="332">
        <f>((((SUM(D174:D179))+0)+0)+0)+0</f>
        <v>886</v>
      </c>
      <c r="E173" s="186">
        <f t="shared" si="6"/>
        <v>-0.029</v>
      </c>
      <c r="F173" s="187" t="str">
        <f t="shared" si="7"/>
        <v>是</v>
      </c>
      <c r="G173" s="333" t="str">
        <f t="shared" si="8"/>
        <v>款</v>
      </c>
    </row>
    <row r="174" ht="32" customHeight="1" spans="1:7">
      <c r="A174" s="334">
        <v>2013201</v>
      </c>
      <c r="B174" s="335" t="s">
        <v>74</v>
      </c>
      <c r="C174" s="336">
        <v>721</v>
      </c>
      <c r="D174" s="336">
        <v>794</v>
      </c>
      <c r="E174" s="337">
        <f t="shared" si="6"/>
        <v>0.101</v>
      </c>
      <c r="F174" s="187" t="str">
        <f t="shared" si="7"/>
        <v>是</v>
      </c>
      <c r="G174" s="333" t="str">
        <f t="shared" si="8"/>
        <v>项</v>
      </c>
    </row>
    <row r="175" ht="32" customHeight="1" spans="1:7">
      <c r="A175" s="334">
        <v>2013202</v>
      </c>
      <c r="B175" s="335" t="s">
        <v>75</v>
      </c>
      <c r="C175" s="336">
        <v>135</v>
      </c>
      <c r="D175" s="336">
        <v>0</v>
      </c>
      <c r="E175" s="337">
        <f t="shared" si="6"/>
        <v>-1</v>
      </c>
      <c r="F175" s="187" t="str">
        <f t="shared" si="7"/>
        <v>是</v>
      </c>
      <c r="G175" s="333" t="str">
        <f t="shared" si="8"/>
        <v>项</v>
      </c>
    </row>
    <row r="176" ht="36" hidden="1" customHeight="1" spans="1:7">
      <c r="A176" s="334">
        <v>2013203</v>
      </c>
      <c r="B176" s="335" t="s">
        <v>76</v>
      </c>
      <c r="C176" s="336">
        <v>0</v>
      </c>
      <c r="D176" s="336">
        <v>0</v>
      </c>
      <c r="E176" s="337">
        <f t="shared" si="6"/>
        <v>0</v>
      </c>
      <c r="F176" s="187" t="str">
        <f t="shared" si="7"/>
        <v>否</v>
      </c>
      <c r="G176" s="333" t="str">
        <f t="shared" si="8"/>
        <v>项</v>
      </c>
    </row>
    <row r="177" ht="36" hidden="1" customHeight="1" spans="1:7">
      <c r="A177" s="334">
        <v>2013204</v>
      </c>
      <c r="B177" s="335" t="s">
        <v>171</v>
      </c>
      <c r="C177" s="336">
        <v>0</v>
      </c>
      <c r="D177" s="336">
        <v>0</v>
      </c>
      <c r="E177" s="337">
        <f t="shared" si="6"/>
        <v>0</v>
      </c>
      <c r="F177" s="187" t="str">
        <f t="shared" si="7"/>
        <v>否</v>
      </c>
      <c r="G177" s="333" t="str">
        <f t="shared" si="8"/>
        <v>项</v>
      </c>
    </row>
    <row r="178" ht="32" customHeight="1" spans="1:7">
      <c r="A178" s="334">
        <v>2013250</v>
      </c>
      <c r="B178" s="335" t="s">
        <v>83</v>
      </c>
      <c r="C178" s="336">
        <v>53</v>
      </c>
      <c r="D178" s="336">
        <v>92</v>
      </c>
      <c r="E178" s="337">
        <f t="shared" si="6"/>
        <v>0.736</v>
      </c>
      <c r="F178" s="187" t="str">
        <f t="shared" si="7"/>
        <v>是</v>
      </c>
      <c r="G178" s="333" t="str">
        <f t="shared" si="8"/>
        <v>项</v>
      </c>
    </row>
    <row r="179" ht="32" customHeight="1" spans="1:7">
      <c r="A179" s="334">
        <v>2013299</v>
      </c>
      <c r="B179" s="335" t="s">
        <v>172</v>
      </c>
      <c r="C179" s="336">
        <v>3</v>
      </c>
      <c r="D179" s="336">
        <v>0</v>
      </c>
      <c r="E179" s="337">
        <f t="shared" si="6"/>
        <v>-1</v>
      </c>
      <c r="F179" s="187" t="str">
        <f t="shared" si="7"/>
        <v>是</v>
      </c>
      <c r="G179" s="333" t="str">
        <f t="shared" si="8"/>
        <v>项</v>
      </c>
    </row>
    <row r="180" ht="32" customHeight="1" spans="1:7">
      <c r="A180" s="331">
        <v>20133</v>
      </c>
      <c r="B180" s="220" t="s">
        <v>173</v>
      </c>
      <c r="C180" s="332">
        <f>((((SUM(C181:C186))+0)+0)+0)+0</f>
        <v>342</v>
      </c>
      <c r="D180" s="332">
        <f>((((SUM(D181:D186))+0)+0)+0)+0</f>
        <v>637</v>
      </c>
      <c r="E180" s="186">
        <f t="shared" si="6"/>
        <v>0.863</v>
      </c>
      <c r="F180" s="187" t="str">
        <f t="shared" si="7"/>
        <v>是</v>
      </c>
      <c r="G180" s="333" t="str">
        <f t="shared" si="8"/>
        <v>款</v>
      </c>
    </row>
    <row r="181" ht="32" customHeight="1" spans="1:7">
      <c r="A181" s="334">
        <v>2013301</v>
      </c>
      <c r="B181" s="335" t="s">
        <v>74</v>
      </c>
      <c r="C181" s="336">
        <v>321</v>
      </c>
      <c r="D181" s="336">
        <v>615</v>
      </c>
      <c r="E181" s="337">
        <f t="shared" si="6"/>
        <v>0.916</v>
      </c>
      <c r="F181" s="187" t="str">
        <f t="shared" si="7"/>
        <v>是</v>
      </c>
      <c r="G181" s="333" t="str">
        <f t="shared" si="8"/>
        <v>项</v>
      </c>
    </row>
    <row r="182" ht="36" hidden="1" customHeight="1" spans="1:7">
      <c r="A182" s="334">
        <v>2013302</v>
      </c>
      <c r="B182" s="335" t="s">
        <v>75</v>
      </c>
      <c r="C182" s="336">
        <v>0</v>
      </c>
      <c r="D182" s="336">
        <v>0</v>
      </c>
      <c r="E182" s="337">
        <f t="shared" si="6"/>
        <v>0</v>
      </c>
      <c r="F182" s="187" t="str">
        <f t="shared" si="7"/>
        <v>否</v>
      </c>
      <c r="G182" s="333" t="str">
        <f t="shared" si="8"/>
        <v>项</v>
      </c>
    </row>
    <row r="183" ht="36" hidden="1" customHeight="1" spans="1:7">
      <c r="A183" s="334">
        <v>2013303</v>
      </c>
      <c r="B183" s="335" t="s">
        <v>76</v>
      </c>
      <c r="C183" s="336">
        <v>0</v>
      </c>
      <c r="D183" s="336">
        <v>0</v>
      </c>
      <c r="E183" s="337">
        <f t="shared" si="6"/>
        <v>0</v>
      </c>
      <c r="F183" s="187" t="str">
        <f t="shared" si="7"/>
        <v>否</v>
      </c>
      <c r="G183" s="333" t="str">
        <f t="shared" si="8"/>
        <v>项</v>
      </c>
    </row>
    <row r="184" ht="36" hidden="1" customHeight="1" spans="1:7">
      <c r="A184" s="334">
        <v>2013304</v>
      </c>
      <c r="B184" s="335" t="s">
        <v>174</v>
      </c>
      <c r="C184" s="336">
        <v>0</v>
      </c>
      <c r="D184" s="336">
        <v>0</v>
      </c>
      <c r="E184" s="337">
        <f t="shared" si="6"/>
        <v>0</v>
      </c>
      <c r="F184" s="187" t="str">
        <f t="shared" si="7"/>
        <v>否</v>
      </c>
      <c r="G184" s="333" t="str">
        <f t="shared" si="8"/>
        <v>项</v>
      </c>
    </row>
    <row r="185" ht="32" customHeight="1" spans="1:7">
      <c r="A185" s="334">
        <v>2013350</v>
      </c>
      <c r="B185" s="335" t="s">
        <v>83</v>
      </c>
      <c r="C185" s="336">
        <v>21</v>
      </c>
      <c r="D185" s="336">
        <v>22</v>
      </c>
      <c r="E185" s="337">
        <f t="shared" si="6"/>
        <v>0.048</v>
      </c>
      <c r="F185" s="187" t="str">
        <f t="shared" si="7"/>
        <v>是</v>
      </c>
      <c r="G185" s="333" t="str">
        <f t="shared" si="8"/>
        <v>项</v>
      </c>
    </row>
    <row r="186" ht="36" hidden="1" customHeight="1" spans="1:7">
      <c r="A186" s="334">
        <v>2013399</v>
      </c>
      <c r="B186" s="335" t="s">
        <v>175</v>
      </c>
      <c r="C186" s="336">
        <v>0</v>
      </c>
      <c r="D186" s="336">
        <v>0</v>
      </c>
      <c r="E186" s="337">
        <f t="shared" si="6"/>
        <v>0</v>
      </c>
      <c r="F186" s="187" t="str">
        <f t="shared" si="7"/>
        <v>否</v>
      </c>
      <c r="G186" s="333" t="str">
        <f t="shared" si="8"/>
        <v>项</v>
      </c>
    </row>
    <row r="187" ht="32" customHeight="1" spans="1:7">
      <c r="A187" s="331">
        <v>20134</v>
      </c>
      <c r="B187" s="220" t="s">
        <v>176</v>
      </c>
      <c r="C187" s="332">
        <f>((((SUM(C188:C194))+0)+0)+0)+0</f>
        <v>237</v>
      </c>
      <c r="D187" s="332">
        <f>((((SUM(D188:D194))+0)+0)+0)+0</f>
        <v>260</v>
      </c>
      <c r="E187" s="186">
        <f t="shared" si="6"/>
        <v>0.097</v>
      </c>
      <c r="F187" s="187" t="str">
        <f t="shared" si="7"/>
        <v>是</v>
      </c>
      <c r="G187" s="333" t="str">
        <f t="shared" si="8"/>
        <v>款</v>
      </c>
    </row>
    <row r="188" ht="32" customHeight="1" spans="1:7">
      <c r="A188" s="334">
        <v>2013401</v>
      </c>
      <c r="B188" s="335" t="s">
        <v>74</v>
      </c>
      <c r="C188" s="336">
        <v>237</v>
      </c>
      <c r="D188" s="336">
        <v>260</v>
      </c>
      <c r="E188" s="337">
        <f t="shared" si="6"/>
        <v>0.097</v>
      </c>
      <c r="F188" s="187" t="str">
        <f t="shared" si="7"/>
        <v>是</v>
      </c>
      <c r="G188" s="333" t="str">
        <f t="shared" si="8"/>
        <v>项</v>
      </c>
    </row>
    <row r="189" ht="36" hidden="1" customHeight="1" spans="1:7">
      <c r="A189" s="334">
        <v>2013402</v>
      </c>
      <c r="B189" s="335" t="s">
        <v>75</v>
      </c>
      <c r="C189" s="336">
        <v>0</v>
      </c>
      <c r="D189" s="336">
        <v>0</v>
      </c>
      <c r="E189" s="337">
        <f t="shared" si="6"/>
        <v>0</v>
      </c>
      <c r="F189" s="187" t="str">
        <f t="shared" si="7"/>
        <v>否</v>
      </c>
      <c r="G189" s="333" t="str">
        <f t="shared" si="8"/>
        <v>项</v>
      </c>
    </row>
    <row r="190" ht="36" hidden="1" customHeight="1" spans="1:7">
      <c r="A190" s="334">
        <v>2013403</v>
      </c>
      <c r="B190" s="335" t="s">
        <v>76</v>
      </c>
      <c r="C190" s="336">
        <v>0</v>
      </c>
      <c r="D190" s="336">
        <v>0</v>
      </c>
      <c r="E190" s="337">
        <f t="shared" si="6"/>
        <v>0</v>
      </c>
      <c r="F190" s="187" t="str">
        <f t="shared" si="7"/>
        <v>否</v>
      </c>
      <c r="G190" s="333" t="str">
        <f t="shared" si="8"/>
        <v>项</v>
      </c>
    </row>
    <row r="191" ht="36" hidden="1" customHeight="1" spans="1:7">
      <c r="A191" s="334">
        <v>2013404</v>
      </c>
      <c r="B191" s="335" t="s">
        <v>177</v>
      </c>
      <c r="C191" s="336">
        <v>0</v>
      </c>
      <c r="D191" s="336">
        <v>0</v>
      </c>
      <c r="E191" s="337">
        <f t="shared" si="6"/>
        <v>0</v>
      </c>
      <c r="F191" s="187" t="str">
        <f t="shared" si="7"/>
        <v>否</v>
      </c>
      <c r="G191" s="333" t="str">
        <f t="shared" si="8"/>
        <v>项</v>
      </c>
    </row>
    <row r="192" ht="36" hidden="1" customHeight="1" spans="1:7">
      <c r="A192" s="334">
        <v>2013405</v>
      </c>
      <c r="B192" s="335" t="s">
        <v>178</v>
      </c>
      <c r="C192" s="336">
        <v>0</v>
      </c>
      <c r="D192" s="336">
        <v>0</v>
      </c>
      <c r="E192" s="337">
        <f t="shared" si="6"/>
        <v>0</v>
      </c>
      <c r="F192" s="187" t="str">
        <f t="shared" si="7"/>
        <v>否</v>
      </c>
      <c r="G192" s="333" t="str">
        <f t="shared" si="8"/>
        <v>项</v>
      </c>
    </row>
    <row r="193" ht="36" hidden="1" customHeight="1" spans="1:7">
      <c r="A193" s="334">
        <v>2013450</v>
      </c>
      <c r="B193" s="335" t="s">
        <v>83</v>
      </c>
      <c r="C193" s="336">
        <v>0</v>
      </c>
      <c r="D193" s="336">
        <v>0</v>
      </c>
      <c r="E193" s="337">
        <f t="shared" si="6"/>
        <v>0</v>
      </c>
      <c r="F193" s="187" t="str">
        <f t="shared" si="7"/>
        <v>否</v>
      </c>
      <c r="G193" s="333" t="str">
        <f t="shared" si="8"/>
        <v>项</v>
      </c>
    </row>
    <row r="194" ht="36" hidden="1" customHeight="1" spans="1:7">
      <c r="A194" s="334">
        <v>2013499</v>
      </c>
      <c r="B194" s="335" t="s">
        <v>179</v>
      </c>
      <c r="C194" s="336">
        <v>0</v>
      </c>
      <c r="D194" s="336">
        <v>0</v>
      </c>
      <c r="E194" s="337">
        <f t="shared" si="6"/>
        <v>0</v>
      </c>
      <c r="F194" s="187" t="str">
        <f t="shared" si="7"/>
        <v>否</v>
      </c>
      <c r="G194" s="333" t="str">
        <f t="shared" si="8"/>
        <v>项</v>
      </c>
    </row>
    <row r="195" ht="36" hidden="1" customHeight="1" spans="1:7">
      <c r="A195" s="331">
        <v>20135</v>
      </c>
      <c r="B195" s="220" t="s">
        <v>180</v>
      </c>
      <c r="C195" s="332">
        <f>((((SUM(C196:C200))+0)+0)+0)+0</f>
        <v>0</v>
      </c>
      <c r="D195" s="332">
        <f>((((SUM(D196:D200))+0)+0)+0)+0</f>
        <v>0</v>
      </c>
      <c r="E195" s="186">
        <f t="shared" si="6"/>
        <v>0</v>
      </c>
      <c r="F195" s="187" t="str">
        <f t="shared" si="7"/>
        <v>否</v>
      </c>
      <c r="G195" s="333" t="str">
        <f t="shared" si="8"/>
        <v>款</v>
      </c>
    </row>
    <row r="196" ht="36" hidden="1" customHeight="1" spans="1:7">
      <c r="A196" s="334">
        <v>2013501</v>
      </c>
      <c r="B196" s="335" t="s">
        <v>74</v>
      </c>
      <c r="C196" s="336">
        <v>0</v>
      </c>
      <c r="D196" s="336">
        <v>0</v>
      </c>
      <c r="E196" s="337">
        <f t="shared" ref="E196:E259" si="9">IF(C196&lt;0,"",IFERROR(D196/C196-1,0))</f>
        <v>0</v>
      </c>
      <c r="F196" s="187" t="str">
        <f t="shared" ref="F196:F259" si="10">IF(LEN(A196)=3,"是",IF(B196&lt;&gt;"",IF(SUM(C196:D196)&lt;&gt;0,"是","否"),"是"))</f>
        <v>否</v>
      </c>
      <c r="G196" s="333" t="str">
        <f t="shared" ref="G196:G259" si="11">IF(LEN(A196)=3,"类",IF(LEN(A196)=5,"款","项"))</f>
        <v>项</v>
      </c>
    </row>
    <row r="197" ht="36" hidden="1" customHeight="1" spans="1:7">
      <c r="A197" s="334">
        <v>2013502</v>
      </c>
      <c r="B197" s="335" t="s">
        <v>75</v>
      </c>
      <c r="C197" s="336">
        <v>0</v>
      </c>
      <c r="D197" s="336">
        <v>0</v>
      </c>
      <c r="E197" s="337">
        <f t="shared" si="9"/>
        <v>0</v>
      </c>
      <c r="F197" s="187" t="str">
        <f t="shared" si="10"/>
        <v>否</v>
      </c>
      <c r="G197" s="333" t="str">
        <f t="shared" si="11"/>
        <v>项</v>
      </c>
    </row>
    <row r="198" ht="36" hidden="1" customHeight="1" spans="1:7">
      <c r="A198" s="334">
        <v>2013503</v>
      </c>
      <c r="B198" s="335" t="s">
        <v>76</v>
      </c>
      <c r="C198" s="336">
        <v>0</v>
      </c>
      <c r="D198" s="336">
        <v>0</v>
      </c>
      <c r="E198" s="337">
        <f t="shared" si="9"/>
        <v>0</v>
      </c>
      <c r="F198" s="187" t="str">
        <f t="shared" si="10"/>
        <v>否</v>
      </c>
      <c r="G198" s="333" t="str">
        <f t="shared" si="11"/>
        <v>项</v>
      </c>
    </row>
    <row r="199" ht="36" hidden="1" customHeight="1" spans="1:7">
      <c r="A199" s="334">
        <v>2013550</v>
      </c>
      <c r="B199" s="335" t="s">
        <v>83</v>
      </c>
      <c r="C199" s="336">
        <v>0</v>
      </c>
      <c r="D199" s="336">
        <v>0</v>
      </c>
      <c r="E199" s="337">
        <f t="shared" si="9"/>
        <v>0</v>
      </c>
      <c r="F199" s="187" t="str">
        <f t="shared" si="10"/>
        <v>否</v>
      </c>
      <c r="G199" s="333" t="str">
        <f t="shared" si="11"/>
        <v>项</v>
      </c>
    </row>
    <row r="200" ht="36" hidden="1" customHeight="1" spans="1:7">
      <c r="A200" s="334">
        <v>2013599</v>
      </c>
      <c r="B200" s="335" t="s">
        <v>181</v>
      </c>
      <c r="C200" s="336">
        <v>0</v>
      </c>
      <c r="D200" s="336">
        <v>0</v>
      </c>
      <c r="E200" s="337">
        <f t="shared" si="9"/>
        <v>0</v>
      </c>
      <c r="F200" s="187" t="str">
        <f t="shared" si="10"/>
        <v>否</v>
      </c>
      <c r="G200" s="333" t="str">
        <f t="shared" si="11"/>
        <v>项</v>
      </c>
    </row>
    <row r="201" ht="32" customHeight="1" spans="1:7">
      <c r="A201" s="331">
        <v>20136</v>
      </c>
      <c r="B201" s="220" t="s">
        <v>182</v>
      </c>
      <c r="C201" s="332">
        <f>((((SUM(C202:C206))+0)+0)+0)+0</f>
        <v>813</v>
      </c>
      <c r="D201" s="332">
        <f>((((SUM(D202:D206))+0)+0)+0)+0</f>
        <v>191</v>
      </c>
      <c r="E201" s="186">
        <f t="shared" si="9"/>
        <v>-0.765</v>
      </c>
      <c r="F201" s="187" t="str">
        <f t="shared" si="10"/>
        <v>是</v>
      </c>
      <c r="G201" s="333" t="str">
        <f t="shared" si="11"/>
        <v>款</v>
      </c>
    </row>
    <row r="202" ht="36" hidden="1" customHeight="1" spans="1:7">
      <c r="A202" s="334">
        <v>2013601</v>
      </c>
      <c r="B202" s="335" t="s">
        <v>74</v>
      </c>
      <c r="C202" s="336">
        <v>0</v>
      </c>
      <c r="D202" s="336">
        <v>0</v>
      </c>
      <c r="E202" s="337">
        <f t="shared" si="9"/>
        <v>0</v>
      </c>
      <c r="F202" s="187" t="str">
        <f t="shared" si="10"/>
        <v>否</v>
      </c>
      <c r="G202" s="333" t="str">
        <f t="shared" si="11"/>
        <v>项</v>
      </c>
    </row>
    <row r="203" ht="36" hidden="1" customHeight="1" spans="1:7">
      <c r="A203" s="334">
        <v>2013602</v>
      </c>
      <c r="B203" s="335" t="s">
        <v>75</v>
      </c>
      <c r="C203" s="336">
        <v>0</v>
      </c>
      <c r="D203" s="336">
        <v>0</v>
      </c>
      <c r="E203" s="337">
        <f t="shared" si="9"/>
        <v>0</v>
      </c>
      <c r="F203" s="187" t="str">
        <f t="shared" si="10"/>
        <v>否</v>
      </c>
      <c r="G203" s="333" t="str">
        <f t="shared" si="11"/>
        <v>项</v>
      </c>
    </row>
    <row r="204" ht="36" hidden="1" customHeight="1" spans="1:7">
      <c r="A204" s="334">
        <v>2013603</v>
      </c>
      <c r="B204" s="335" t="s">
        <v>76</v>
      </c>
      <c r="C204" s="336">
        <v>0</v>
      </c>
      <c r="D204" s="336">
        <v>0</v>
      </c>
      <c r="E204" s="337">
        <f t="shared" si="9"/>
        <v>0</v>
      </c>
      <c r="F204" s="187" t="str">
        <f t="shared" si="10"/>
        <v>否</v>
      </c>
      <c r="G204" s="333" t="str">
        <f t="shared" si="11"/>
        <v>项</v>
      </c>
    </row>
    <row r="205" ht="36" hidden="1" customHeight="1" spans="1:7">
      <c r="A205" s="334">
        <v>2013650</v>
      </c>
      <c r="B205" s="335" t="s">
        <v>83</v>
      </c>
      <c r="C205" s="336">
        <v>0</v>
      </c>
      <c r="D205" s="336">
        <v>0</v>
      </c>
      <c r="E205" s="337">
        <f t="shared" si="9"/>
        <v>0</v>
      </c>
      <c r="F205" s="187" t="str">
        <f t="shared" si="10"/>
        <v>否</v>
      </c>
      <c r="G205" s="333" t="str">
        <f t="shared" si="11"/>
        <v>项</v>
      </c>
    </row>
    <row r="206" ht="32" customHeight="1" spans="1:7">
      <c r="A206" s="334">
        <v>2013699</v>
      </c>
      <c r="B206" s="335" t="s">
        <v>182</v>
      </c>
      <c r="C206" s="336">
        <v>813</v>
      </c>
      <c r="D206" s="336">
        <v>191</v>
      </c>
      <c r="E206" s="337">
        <f t="shared" si="9"/>
        <v>-0.765</v>
      </c>
      <c r="F206" s="187" t="str">
        <f t="shared" si="10"/>
        <v>是</v>
      </c>
      <c r="G206" s="333" t="str">
        <f t="shared" si="11"/>
        <v>项</v>
      </c>
    </row>
    <row r="207" ht="36" hidden="1" customHeight="1" spans="1:7">
      <c r="A207" s="331">
        <v>20137</v>
      </c>
      <c r="B207" s="220" t="s">
        <v>183</v>
      </c>
      <c r="C207" s="332">
        <f>((((SUM(C208:C213))+0)+0)+0)+0</f>
        <v>0</v>
      </c>
      <c r="D207" s="332">
        <f>((((SUM(D208:D213))+0)+0)+0)+0</f>
        <v>0</v>
      </c>
      <c r="E207" s="186">
        <f t="shared" si="9"/>
        <v>0</v>
      </c>
      <c r="F207" s="187" t="str">
        <f t="shared" si="10"/>
        <v>否</v>
      </c>
      <c r="G207" s="333" t="str">
        <f t="shared" si="11"/>
        <v>款</v>
      </c>
    </row>
    <row r="208" ht="36" hidden="1" customHeight="1" spans="1:7">
      <c r="A208" s="334">
        <v>2013701</v>
      </c>
      <c r="B208" s="335" t="s">
        <v>74</v>
      </c>
      <c r="C208" s="336">
        <v>0</v>
      </c>
      <c r="D208" s="336">
        <v>0</v>
      </c>
      <c r="E208" s="337">
        <f t="shared" si="9"/>
        <v>0</v>
      </c>
      <c r="F208" s="187" t="str">
        <f t="shared" si="10"/>
        <v>否</v>
      </c>
      <c r="G208" s="333" t="str">
        <f t="shared" si="11"/>
        <v>项</v>
      </c>
    </row>
    <row r="209" ht="36" hidden="1" customHeight="1" spans="1:7">
      <c r="A209" s="334">
        <v>2013702</v>
      </c>
      <c r="B209" s="335" t="s">
        <v>75</v>
      </c>
      <c r="C209" s="336">
        <v>0</v>
      </c>
      <c r="D209" s="336">
        <v>0</v>
      </c>
      <c r="E209" s="337">
        <f t="shared" si="9"/>
        <v>0</v>
      </c>
      <c r="F209" s="187" t="str">
        <f t="shared" si="10"/>
        <v>否</v>
      </c>
      <c r="G209" s="333" t="str">
        <f t="shared" si="11"/>
        <v>项</v>
      </c>
    </row>
    <row r="210" ht="36" hidden="1" customHeight="1" spans="1:7">
      <c r="A210" s="334">
        <v>2013703</v>
      </c>
      <c r="B210" s="335" t="s">
        <v>76</v>
      </c>
      <c r="C210" s="336">
        <v>0</v>
      </c>
      <c r="D210" s="336">
        <v>0</v>
      </c>
      <c r="E210" s="337">
        <f t="shared" si="9"/>
        <v>0</v>
      </c>
      <c r="F210" s="187" t="str">
        <f t="shared" si="10"/>
        <v>否</v>
      </c>
      <c r="G210" s="333" t="str">
        <f t="shared" si="11"/>
        <v>项</v>
      </c>
    </row>
    <row r="211" ht="36" hidden="1" customHeight="1" spans="1:7">
      <c r="A211" s="334">
        <v>2013704</v>
      </c>
      <c r="B211" s="335" t="s">
        <v>184</v>
      </c>
      <c r="C211" s="336">
        <v>0</v>
      </c>
      <c r="D211" s="336">
        <v>0</v>
      </c>
      <c r="E211" s="337">
        <f t="shared" si="9"/>
        <v>0</v>
      </c>
      <c r="F211" s="187" t="str">
        <f t="shared" si="10"/>
        <v>否</v>
      </c>
      <c r="G211" s="333" t="str">
        <f t="shared" si="11"/>
        <v>项</v>
      </c>
    </row>
    <row r="212" ht="36" hidden="1" customHeight="1" spans="1:7">
      <c r="A212" s="334">
        <v>2013750</v>
      </c>
      <c r="B212" s="335" t="s">
        <v>83</v>
      </c>
      <c r="C212" s="336">
        <v>0</v>
      </c>
      <c r="D212" s="336">
        <v>0</v>
      </c>
      <c r="E212" s="337">
        <f t="shared" si="9"/>
        <v>0</v>
      </c>
      <c r="F212" s="187" t="str">
        <f t="shared" si="10"/>
        <v>否</v>
      </c>
      <c r="G212" s="333" t="str">
        <f t="shared" si="11"/>
        <v>项</v>
      </c>
    </row>
    <row r="213" ht="36" hidden="1" customHeight="1" spans="1:7">
      <c r="A213" s="334">
        <v>2013799</v>
      </c>
      <c r="B213" s="335" t="s">
        <v>185</v>
      </c>
      <c r="C213" s="336">
        <v>0</v>
      </c>
      <c r="D213" s="336">
        <v>0</v>
      </c>
      <c r="E213" s="337">
        <f t="shared" si="9"/>
        <v>0</v>
      </c>
      <c r="F213" s="187" t="str">
        <f t="shared" si="10"/>
        <v>否</v>
      </c>
      <c r="G213" s="333" t="str">
        <f t="shared" si="11"/>
        <v>项</v>
      </c>
    </row>
    <row r="214" ht="32" customHeight="1" spans="1:7">
      <c r="A214" s="331">
        <v>20138</v>
      </c>
      <c r="B214" s="220" t="s">
        <v>186</v>
      </c>
      <c r="C214" s="332">
        <f>((((SUM(C215:C228))+0)+0)+0)+0</f>
        <v>1187</v>
      </c>
      <c r="D214" s="332">
        <f>((((SUM(D215:D228))+0)+0)+0)+0</f>
        <v>1127</v>
      </c>
      <c r="E214" s="186">
        <f t="shared" si="9"/>
        <v>-0.051</v>
      </c>
      <c r="F214" s="187" t="str">
        <f t="shared" si="10"/>
        <v>是</v>
      </c>
      <c r="G214" s="333" t="str">
        <f t="shared" si="11"/>
        <v>款</v>
      </c>
    </row>
    <row r="215" ht="32" customHeight="1" spans="1:7">
      <c r="A215" s="334">
        <v>2013801</v>
      </c>
      <c r="B215" s="335" t="s">
        <v>74</v>
      </c>
      <c r="C215" s="336">
        <v>758</v>
      </c>
      <c r="D215" s="336">
        <v>745</v>
      </c>
      <c r="E215" s="337">
        <f t="shared" si="9"/>
        <v>-0.017</v>
      </c>
      <c r="F215" s="187" t="str">
        <f t="shared" si="10"/>
        <v>是</v>
      </c>
      <c r="G215" s="333" t="str">
        <f t="shared" si="11"/>
        <v>项</v>
      </c>
    </row>
    <row r="216" ht="32" customHeight="1" spans="1:7">
      <c r="A216" s="334">
        <v>2013802</v>
      </c>
      <c r="B216" s="335" t="s">
        <v>75</v>
      </c>
      <c r="C216" s="336">
        <v>301</v>
      </c>
      <c r="D216" s="336">
        <v>251</v>
      </c>
      <c r="E216" s="337">
        <f t="shared" si="9"/>
        <v>-0.166</v>
      </c>
      <c r="F216" s="187" t="str">
        <f t="shared" si="10"/>
        <v>是</v>
      </c>
      <c r="G216" s="333" t="str">
        <f t="shared" si="11"/>
        <v>项</v>
      </c>
    </row>
    <row r="217" ht="36" hidden="1" customHeight="1" spans="1:7">
      <c r="A217" s="334">
        <v>2013803</v>
      </c>
      <c r="B217" s="335" t="s">
        <v>76</v>
      </c>
      <c r="C217" s="336">
        <v>0</v>
      </c>
      <c r="D217" s="336">
        <v>0</v>
      </c>
      <c r="E217" s="337">
        <f t="shared" si="9"/>
        <v>0</v>
      </c>
      <c r="F217" s="187" t="str">
        <f t="shared" si="10"/>
        <v>否</v>
      </c>
      <c r="G217" s="333" t="str">
        <f t="shared" si="11"/>
        <v>项</v>
      </c>
    </row>
    <row r="218" ht="36" hidden="1" customHeight="1" spans="1:7">
      <c r="A218" s="334">
        <v>2013804</v>
      </c>
      <c r="B218" s="341" t="s">
        <v>187</v>
      </c>
      <c r="C218" s="336">
        <v>0</v>
      </c>
      <c r="D218" s="336">
        <v>0</v>
      </c>
      <c r="E218" s="337">
        <f t="shared" si="9"/>
        <v>0</v>
      </c>
      <c r="F218" s="187" t="str">
        <f t="shared" si="10"/>
        <v>否</v>
      </c>
      <c r="G218" s="333" t="str">
        <f t="shared" si="11"/>
        <v>项</v>
      </c>
    </row>
    <row r="219" ht="36" hidden="1" customHeight="1" spans="1:7">
      <c r="A219" s="334">
        <v>2013805</v>
      </c>
      <c r="B219" s="335" t="s">
        <v>188</v>
      </c>
      <c r="C219" s="336">
        <v>0</v>
      </c>
      <c r="D219" s="336">
        <v>0</v>
      </c>
      <c r="E219" s="337">
        <f t="shared" si="9"/>
        <v>0</v>
      </c>
      <c r="F219" s="187" t="str">
        <f t="shared" si="10"/>
        <v>否</v>
      </c>
      <c r="G219" s="333" t="str">
        <f t="shared" si="11"/>
        <v>项</v>
      </c>
    </row>
    <row r="220" ht="36" hidden="1" customHeight="1" spans="1:7">
      <c r="A220" s="334">
        <v>2013808</v>
      </c>
      <c r="B220" s="335" t="s">
        <v>114</v>
      </c>
      <c r="C220" s="336">
        <v>0</v>
      </c>
      <c r="D220" s="336">
        <v>0</v>
      </c>
      <c r="E220" s="337">
        <f t="shared" si="9"/>
        <v>0</v>
      </c>
      <c r="F220" s="187" t="str">
        <f t="shared" si="10"/>
        <v>否</v>
      </c>
      <c r="G220" s="333" t="str">
        <f t="shared" si="11"/>
        <v>项</v>
      </c>
    </row>
    <row r="221" ht="36" hidden="1" customHeight="1" spans="1:7">
      <c r="A221" s="334">
        <v>2013810</v>
      </c>
      <c r="B221" s="335" t="s">
        <v>189</v>
      </c>
      <c r="C221" s="336">
        <v>0</v>
      </c>
      <c r="D221" s="336">
        <v>0</v>
      </c>
      <c r="E221" s="337">
        <f t="shared" si="9"/>
        <v>0</v>
      </c>
      <c r="F221" s="187" t="str">
        <f t="shared" si="10"/>
        <v>否</v>
      </c>
      <c r="G221" s="333" t="str">
        <f t="shared" si="11"/>
        <v>项</v>
      </c>
    </row>
    <row r="222" ht="36" hidden="1" customHeight="1" spans="1:7">
      <c r="A222" s="334">
        <v>2013812</v>
      </c>
      <c r="B222" s="335" t="s">
        <v>190</v>
      </c>
      <c r="C222" s="336">
        <v>0</v>
      </c>
      <c r="D222" s="336">
        <v>0</v>
      </c>
      <c r="E222" s="337">
        <f t="shared" si="9"/>
        <v>0</v>
      </c>
      <c r="F222" s="187" t="str">
        <f t="shared" si="10"/>
        <v>否</v>
      </c>
      <c r="G222" s="333" t="str">
        <f t="shared" si="11"/>
        <v>项</v>
      </c>
    </row>
    <row r="223" ht="36" hidden="1" customHeight="1" spans="1:7">
      <c r="A223" s="334">
        <v>2013813</v>
      </c>
      <c r="B223" s="335" t="s">
        <v>191</v>
      </c>
      <c r="C223" s="336">
        <v>0</v>
      </c>
      <c r="D223" s="336">
        <v>0</v>
      </c>
      <c r="E223" s="337">
        <f t="shared" si="9"/>
        <v>0</v>
      </c>
      <c r="F223" s="187" t="str">
        <f t="shared" si="10"/>
        <v>否</v>
      </c>
      <c r="G223" s="333" t="str">
        <f t="shared" si="11"/>
        <v>项</v>
      </c>
    </row>
    <row r="224" ht="36" hidden="1" customHeight="1" spans="1:7">
      <c r="A224" s="334">
        <v>2013814</v>
      </c>
      <c r="B224" s="335" t="s">
        <v>192</v>
      </c>
      <c r="C224" s="336">
        <v>0</v>
      </c>
      <c r="D224" s="336">
        <v>0</v>
      </c>
      <c r="E224" s="337">
        <f t="shared" si="9"/>
        <v>0</v>
      </c>
      <c r="F224" s="187" t="str">
        <f t="shared" si="10"/>
        <v>否</v>
      </c>
      <c r="G224" s="333" t="str">
        <f t="shared" si="11"/>
        <v>项</v>
      </c>
    </row>
    <row r="225" ht="36" hidden="1" customHeight="1" spans="1:7">
      <c r="A225" s="334">
        <v>2013815</v>
      </c>
      <c r="B225" s="335" t="s">
        <v>193</v>
      </c>
      <c r="C225" s="336">
        <v>0</v>
      </c>
      <c r="D225" s="336">
        <v>0</v>
      </c>
      <c r="E225" s="337">
        <f t="shared" si="9"/>
        <v>0</v>
      </c>
      <c r="F225" s="187" t="str">
        <f t="shared" si="10"/>
        <v>否</v>
      </c>
      <c r="G225" s="333" t="str">
        <f t="shared" si="11"/>
        <v>项</v>
      </c>
    </row>
    <row r="226" ht="36" hidden="1" customHeight="1" spans="1:7">
      <c r="A226" s="334">
        <v>2013816</v>
      </c>
      <c r="B226" s="335" t="s">
        <v>194</v>
      </c>
      <c r="C226" s="336">
        <v>0</v>
      </c>
      <c r="D226" s="336">
        <v>0</v>
      </c>
      <c r="E226" s="337">
        <f t="shared" si="9"/>
        <v>0</v>
      </c>
      <c r="F226" s="187" t="str">
        <f t="shared" si="10"/>
        <v>否</v>
      </c>
      <c r="G226" s="333" t="str">
        <f t="shared" si="11"/>
        <v>项</v>
      </c>
    </row>
    <row r="227" ht="32" customHeight="1" spans="1:7">
      <c r="A227" s="334">
        <v>2013850</v>
      </c>
      <c r="B227" s="335" t="s">
        <v>83</v>
      </c>
      <c r="C227" s="336">
        <v>128</v>
      </c>
      <c r="D227" s="336">
        <v>131</v>
      </c>
      <c r="E227" s="337">
        <f t="shared" si="9"/>
        <v>0.023</v>
      </c>
      <c r="F227" s="187" t="str">
        <f t="shared" si="10"/>
        <v>是</v>
      </c>
      <c r="G227" s="333" t="str">
        <f t="shared" si="11"/>
        <v>项</v>
      </c>
    </row>
    <row r="228" ht="36" hidden="1" customHeight="1" spans="1:7">
      <c r="A228" s="334">
        <v>2013899</v>
      </c>
      <c r="B228" s="335" t="s">
        <v>195</v>
      </c>
      <c r="C228" s="336">
        <v>0</v>
      </c>
      <c r="D228" s="336">
        <v>0</v>
      </c>
      <c r="E228" s="337">
        <f t="shared" si="9"/>
        <v>0</v>
      </c>
      <c r="F228" s="187" t="str">
        <f t="shared" si="10"/>
        <v>否</v>
      </c>
      <c r="G228" s="333" t="str">
        <f t="shared" si="11"/>
        <v>项</v>
      </c>
    </row>
    <row r="229" ht="36" hidden="1" customHeight="1" spans="1:7">
      <c r="A229" s="331">
        <v>20139</v>
      </c>
      <c r="B229" s="220" t="s">
        <v>196</v>
      </c>
      <c r="C229" s="332">
        <f>SUM(C230:C235)</f>
        <v>0</v>
      </c>
      <c r="D229" s="332">
        <f>SUM(D230:D235)</f>
        <v>0</v>
      </c>
      <c r="E229" s="186">
        <f t="shared" si="9"/>
        <v>0</v>
      </c>
      <c r="F229" s="187" t="str">
        <f t="shared" si="10"/>
        <v>否</v>
      </c>
      <c r="G229" s="333" t="str">
        <f t="shared" si="11"/>
        <v>款</v>
      </c>
    </row>
    <row r="230" ht="36" hidden="1" customHeight="1" spans="1:7">
      <c r="A230" s="334">
        <v>2013901</v>
      </c>
      <c r="B230" s="335" t="s">
        <v>74</v>
      </c>
      <c r="C230" s="336">
        <v>0</v>
      </c>
      <c r="D230" s="336">
        <v>0</v>
      </c>
      <c r="E230" s="337">
        <f t="shared" si="9"/>
        <v>0</v>
      </c>
      <c r="F230" s="187" t="str">
        <f t="shared" si="10"/>
        <v>否</v>
      </c>
      <c r="G230" s="333" t="str">
        <f t="shared" si="11"/>
        <v>项</v>
      </c>
    </row>
    <row r="231" ht="36" hidden="1" customHeight="1" spans="1:7">
      <c r="A231" s="334">
        <v>2013902</v>
      </c>
      <c r="B231" s="335" t="s">
        <v>75</v>
      </c>
      <c r="C231" s="336">
        <v>0</v>
      </c>
      <c r="D231" s="336">
        <v>0</v>
      </c>
      <c r="E231" s="337">
        <f t="shared" si="9"/>
        <v>0</v>
      </c>
      <c r="F231" s="187" t="str">
        <f t="shared" si="10"/>
        <v>否</v>
      </c>
      <c r="G231" s="333" t="str">
        <f t="shared" si="11"/>
        <v>项</v>
      </c>
    </row>
    <row r="232" ht="36" hidden="1" customHeight="1" spans="1:7">
      <c r="A232" s="334">
        <v>2013903</v>
      </c>
      <c r="B232" s="335" t="s">
        <v>76</v>
      </c>
      <c r="C232" s="336">
        <v>0</v>
      </c>
      <c r="D232" s="336">
        <v>0</v>
      </c>
      <c r="E232" s="337">
        <f t="shared" si="9"/>
        <v>0</v>
      </c>
      <c r="F232" s="187" t="str">
        <f t="shared" si="10"/>
        <v>否</v>
      </c>
      <c r="G232" s="333" t="str">
        <f t="shared" si="11"/>
        <v>项</v>
      </c>
    </row>
    <row r="233" ht="36" hidden="1" customHeight="1" spans="1:7">
      <c r="A233" s="334">
        <v>2013904</v>
      </c>
      <c r="B233" s="335" t="s">
        <v>168</v>
      </c>
      <c r="C233" s="336">
        <v>0</v>
      </c>
      <c r="D233" s="336">
        <v>0</v>
      </c>
      <c r="E233" s="337">
        <f t="shared" si="9"/>
        <v>0</v>
      </c>
      <c r="F233" s="187" t="str">
        <f t="shared" si="10"/>
        <v>否</v>
      </c>
      <c r="G233" s="333" t="str">
        <f t="shared" si="11"/>
        <v>项</v>
      </c>
    </row>
    <row r="234" ht="36" hidden="1" customHeight="1" spans="1:7">
      <c r="A234" s="334">
        <v>2013950</v>
      </c>
      <c r="B234" s="335" t="s">
        <v>83</v>
      </c>
      <c r="C234" s="336">
        <v>0</v>
      </c>
      <c r="D234" s="336">
        <v>0</v>
      </c>
      <c r="E234" s="337">
        <f t="shared" si="9"/>
        <v>0</v>
      </c>
      <c r="F234" s="187" t="str">
        <f t="shared" si="10"/>
        <v>否</v>
      </c>
      <c r="G234" s="333" t="str">
        <f t="shared" si="11"/>
        <v>项</v>
      </c>
    </row>
    <row r="235" ht="36" hidden="1" customHeight="1" spans="1:7">
      <c r="A235" s="334">
        <v>2013999</v>
      </c>
      <c r="B235" s="335" t="s">
        <v>197</v>
      </c>
      <c r="C235" s="336">
        <v>0</v>
      </c>
      <c r="D235" s="336">
        <v>0</v>
      </c>
      <c r="E235" s="337">
        <f t="shared" si="9"/>
        <v>0</v>
      </c>
      <c r="F235" s="187" t="str">
        <f t="shared" si="10"/>
        <v>否</v>
      </c>
      <c r="G235" s="333" t="str">
        <f t="shared" si="11"/>
        <v>项</v>
      </c>
    </row>
    <row r="236" ht="36" hidden="1" customHeight="1" spans="1:7">
      <c r="A236" s="331">
        <v>20140</v>
      </c>
      <c r="B236" s="220" t="s">
        <v>198</v>
      </c>
      <c r="C236" s="332">
        <f>SUM(C237:C242)</f>
        <v>0</v>
      </c>
      <c r="D236" s="332">
        <f>SUM(D237:D242)</f>
        <v>0</v>
      </c>
      <c r="E236" s="186">
        <f t="shared" si="9"/>
        <v>0</v>
      </c>
      <c r="F236" s="187" t="str">
        <f t="shared" si="10"/>
        <v>否</v>
      </c>
      <c r="G236" s="333" t="str">
        <f t="shared" si="11"/>
        <v>款</v>
      </c>
    </row>
    <row r="237" ht="36" hidden="1" customHeight="1" spans="1:7">
      <c r="A237" s="334">
        <v>2014001</v>
      </c>
      <c r="B237" s="335" t="s">
        <v>74</v>
      </c>
      <c r="C237" s="336">
        <v>0</v>
      </c>
      <c r="D237" s="336">
        <v>0</v>
      </c>
      <c r="E237" s="337">
        <f t="shared" si="9"/>
        <v>0</v>
      </c>
      <c r="F237" s="187" t="str">
        <f t="shared" si="10"/>
        <v>否</v>
      </c>
      <c r="G237" s="333" t="str">
        <f t="shared" si="11"/>
        <v>项</v>
      </c>
    </row>
    <row r="238" ht="36" hidden="1" customHeight="1" spans="1:7">
      <c r="A238" s="334">
        <v>2014002</v>
      </c>
      <c r="B238" s="335" t="s">
        <v>75</v>
      </c>
      <c r="C238" s="336">
        <v>0</v>
      </c>
      <c r="D238" s="336">
        <v>0</v>
      </c>
      <c r="E238" s="337">
        <f t="shared" si="9"/>
        <v>0</v>
      </c>
      <c r="F238" s="187" t="str">
        <f t="shared" si="10"/>
        <v>否</v>
      </c>
      <c r="G238" s="333" t="str">
        <f t="shared" si="11"/>
        <v>项</v>
      </c>
    </row>
    <row r="239" ht="36" hidden="1" customHeight="1" spans="1:7">
      <c r="A239" s="334">
        <v>2014003</v>
      </c>
      <c r="B239" s="335" t="s">
        <v>76</v>
      </c>
      <c r="C239" s="336">
        <v>0</v>
      </c>
      <c r="D239" s="336">
        <v>0</v>
      </c>
      <c r="E239" s="337">
        <f t="shared" si="9"/>
        <v>0</v>
      </c>
      <c r="F239" s="187" t="str">
        <f t="shared" si="10"/>
        <v>否</v>
      </c>
      <c r="G239" s="333" t="str">
        <f t="shared" si="11"/>
        <v>项</v>
      </c>
    </row>
    <row r="240" ht="36" hidden="1" customHeight="1" spans="1:7">
      <c r="A240" s="334">
        <v>2014004</v>
      </c>
      <c r="B240" s="335" t="s">
        <v>199</v>
      </c>
      <c r="C240" s="336">
        <v>0</v>
      </c>
      <c r="D240" s="336">
        <v>0</v>
      </c>
      <c r="E240" s="337">
        <f t="shared" si="9"/>
        <v>0</v>
      </c>
      <c r="F240" s="187" t="str">
        <f t="shared" si="10"/>
        <v>否</v>
      </c>
      <c r="G240" s="333" t="str">
        <f t="shared" si="11"/>
        <v>项</v>
      </c>
    </row>
    <row r="241" ht="36" hidden="1" customHeight="1" spans="1:7">
      <c r="A241" s="331">
        <v>2014050</v>
      </c>
      <c r="B241" s="342" t="s">
        <v>200</v>
      </c>
      <c r="C241" s="332">
        <v>0</v>
      </c>
      <c r="D241" s="332">
        <v>0</v>
      </c>
      <c r="E241" s="186">
        <f t="shared" si="9"/>
        <v>0</v>
      </c>
      <c r="F241" s="187" t="str">
        <f t="shared" si="10"/>
        <v>否</v>
      </c>
      <c r="G241" s="333" t="str">
        <f t="shared" si="11"/>
        <v>项</v>
      </c>
    </row>
    <row r="242" ht="36" hidden="1" customHeight="1" spans="1:7">
      <c r="A242" s="334">
        <v>2014099</v>
      </c>
      <c r="B242" s="335" t="s">
        <v>201</v>
      </c>
      <c r="C242" s="336">
        <v>0</v>
      </c>
      <c r="D242" s="336">
        <v>0</v>
      </c>
      <c r="E242" s="337">
        <f t="shared" si="9"/>
        <v>0</v>
      </c>
      <c r="F242" s="187" t="str">
        <f t="shared" si="10"/>
        <v>否</v>
      </c>
      <c r="G242" s="333" t="str">
        <f t="shared" si="11"/>
        <v>项</v>
      </c>
    </row>
    <row r="243" ht="36" hidden="1" customHeight="1" spans="1:7">
      <c r="A243" s="331">
        <v>20141</v>
      </c>
      <c r="B243" s="216" t="s">
        <v>202</v>
      </c>
      <c r="C243" s="332">
        <f>SUM(C244:C248)</f>
        <v>0</v>
      </c>
      <c r="D243" s="332">
        <f>SUM(D244:D248)</f>
        <v>0</v>
      </c>
      <c r="E243" s="186">
        <f t="shared" si="9"/>
        <v>0</v>
      </c>
      <c r="F243" s="187" t="str">
        <f t="shared" si="10"/>
        <v>否</v>
      </c>
      <c r="G243" s="333" t="str">
        <f t="shared" si="11"/>
        <v>款</v>
      </c>
    </row>
    <row r="244" ht="36" hidden="1" customHeight="1" spans="1:7">
      <c r="A244" s="331">
        <v>2014101</v>
      </c>
      <c r="B244" s="342" t="s">
        <v>203</v>
      </c>
      <c r="C244" s="332">
        <v>0</v>
      </c>
      <c r="D244" s="332">
        <v>0</v>
      </c>
      <c r="E244" s="186">
        <f t="shared" si="9"/>
        <v>0</v>
      </c>
      <c r="F244" s="187" t="str">
        <f t="shared" si="10"/>
        <v>否</v>
      </c>
      <c r="G244" s="333" t="str">
        <f t="shared" si="11"/>
        <v>项</v>
      </c>
    </row>
    <row r="245" ht="36" hidden="1" customHeight="1" spans="1:7">
      <c r="A245" s="331">
        <v>2014102</v>
      </c>
      <c r="B245" s="342" t="s">
        <v>204</v>
      </c>
      <c r="C245" s="332">
        <v>0</v>
      </c>
      <c r="D245" s="332">
        <v>0</v>
      </c>
      <c r="E245" s="186">
        <f t="shared" si="9"/>
        <v>0</v>
      </c>
      <c r="F245" s="187" t="str">
        <f t="shared" si="10"/>
        <v>否</v>
      </c>
      <c r="G245" s="333" t="str">
        <f t="shared" si="11"/>
        <v>项</v>
      </c>
    </row>
    <row r="246" ht="36" hidden="1" customHeight="1" spans="1:7">
      <c r="A246" s="331">
        <v>2014103</v>
      </c>
      <c r="B246" s="342" t="s">
        <v>205</v>
      </c>
      <c r="C246" s="332">
        <v>0</v>
      </c>
      <c r="D246" s="332">
        <v>0</v>
      </c>
      <c r="E246" s="186">
        <f t="shared" si="9"/>
        <v>0</v>
      </c>
      <c r="F246" s="187" t="str">
        <f t="shared" si="10"/>
        <v>否</v>
      </c>
      <c r="G246" s="333" t="str">
        <f t="shared" si="11"/>
        <v>项</v>
      </c>
    </row>
    <row r="247" ht="36" hidden="1" customHeight="1" spans="1:7">
      <c r="A247" s="331">
        <v>2014150</v>
      </c>
      <c r="B247" s="342" t="s">
        <v>200</v>
      </c>
      <c r="C247" s="332">
        <v>0</v>
      </c>
      <c r="D247" s="332">
        <v>0</v>
      </c>
      <c r="E247" s="186">
        <f t="shared" si="9"/>
        <v>0</v>
      </c>
      <c r="F247" s="187" t="str">
        <f t="shared" si="10"/>
        <v>否</v>
      </c>
      <c r="G247" s="333" t="str">
        <f t="shared" si="11"/>
        <v>项</v>
      </c>
    </row>
    <row r="248" ht="36" hidden="1" customHeight="1" spans="1:7">
      <c r="A248" s="331">
        <v>2014199</v>
      </c>
      <c r="B248" s="342" t="s">
        <v>206</v>
      </c>
      <c r="C248" s="332">
        <v>0</v>
      </c>
      <c r="D248" s="332">
        <v>0</v>
      </c>
      <c r="E248" s="186">
        <f t="shared" si="9"/>
        <v>0</v>
      </c>
      <c r="F248" s="187" t="str">
        <f t="shared" si="10"/>
        <v>否</v>
      </c>
      <c r="G248" s="333" t="str">
        <f t="shared" si="11"/>
        <v>项</v>
      </c>
    </row>
    <row r="249" ht="32" customHeight="1" spans="1:7">
      <c r="A249" s="331">
        <v>20199</v>
      </c>
      <c r="B249" s="220" t="s">
        <v>207</v>
      </c>
      <c r="C249" s="332">
        <f>((((SUM(C250:C251))+0)+0)+0)+0</f>
        <v>4010</v>
      </c>
      <c r="D249" s="332">
        <f>((((SUM(D250:D251))+0)+0)+0)+0</f>
        <v>0</v>
      </c>
      <c r="E249" s="186">
        <f t="shared" si="9"/>
        <v>-1</v>
      </c>
      <c r="F249" s="187" t="str">
        <f t="shared" si="10"/>
        <v>是</v>
      </c>
      <c r="G249" s="333" t="str">
        <f t="shared" si="11"/>
        <v>款</v>
      </c>
    </row>
    <row r="250" ht="36" hidden="1" customHeight="1" spans="1:7">
      <c r="A250" s="334">
        <v>2019901</v>
      </c>
      <c r="B250" s="335" t="s">
        <v>208</v>
      </c>
      <c r="C250" s="336">
        <v>0</v>
      </c>
      <c r="D250" s="336">
        <v>0</v>
      </c>
      <c r="E250" s="337">
        <f t="shared" si="9"/>
        <v>0</v>
      </c>
      <c r="F250" s="187" t="str">
        <f t="shared" si="10"/>
        <v>否</v>
      </c>
      <c r="G250" s="333" t="str">
        <f t="shared" si="11"/>
        <v>项</v>
      </c>
    </row>
    <row r="251" ht="32" customHeight="1" spans="1:7">
      <c r="A251" s="334">
        <v>2019999</v>
      </c>
      <c r="B251" s="335" t="s">
        <v>207</v>
      </c>
      <c r="C251" s="336">
        <v>4010</v>
      </c>
      <c r="D251" s="336">
        <v>0</v>
      </c>
      <c r="E251" s="337">
        <f t="shared" si="9"/>
        <v>-1</v>
      </c>
      <c r="F251" s="187" t="str">
        <f t="shared" si="10"/>
        <v>是</v>
      </c>
      <c r="G251" s="333" t="str">
        <f t="shared" si="11"/>
        <v>项</v>
      </c>
    </row>
    <row r="252" ht="36" hidden="1" customHeight="1" spans="1:7">
      <c r="A252" s="343" t="s">
        <v>209</v>
      </c>
      <c r="B252" s="344" t="s">
        <v>210</v>
      </c>
      <c r="C252" s="336"/>
      <c r="D252" s="336">
        <v>0</v>
      </c>
      <c r="E252" s="186">
        <f t="shared" si="9"/>
        <v>0</v>
      </c>
      <c r="F252" s="187" t="str">
        <f t="shared" si="10"/>
        <v>否</v>
      </c>
      <c r="G252" s="333" t="str">
        <f t="shared" si="11"/>
        <v>项</v>
      </c>
    </row>
    <row r="253" ht="32" customHeight="1" spans="1:7">
      <c r="A253" s="331">
        <v>202</v>
      </c>
      <c r="B253" s="171" t="s">
        <v>211</v>
      </c>
      <c r="C253" s="332">
        <f>((((SUM(C254:C255))+0)+0)+0)+0</f>
        <v>0</v>
      </c>
      <c r="D253" s="332">
        <f>((((SUM(D254:D255))+0)+0)+0)+0</f>
        <v>0</v>
      </c>
      <c r="E253" s="186">
        <f t="shared" si="9"/>
        <v>0</v>
      </c>
      <c r="F253" s="187" t="str">
        <f t="shared" si="10"/>
        <v>是</v>
      </c>
      <c r="G253" s="333" t="str">
        <f t="shared" si="11"/>
        <v>类</v>
      </c>
    </row>
    <row r="254" ht="36" hidden="1" customHeight="1" spans="1:7">
      <c r="A254" s="331">
        <v>20205</v>
      </c>
      <c r="B254" s="220" t="s">
        <v>212</v>
      </c>
      <c r="C254" s="332">
        <v>0</v>
      </c>
      <c r="D254" s="332">
        <v>0</v>
      </c>
      <c r="E254" s="186">
        <f t="shared" si="9"/>
        <v>0</v>
      </c>
      <c r="F254" s="187" t="str">
        <f t="shared" si="10"/>
        <v>否</v>
      </c>
      <c r="G254" s="333" t="str">
        <f t="shared" si="11"/>
        <v>款</v>
      </c>
    </row>
    <row r="255" ht="36" hidden="1" customHeight="1" spans="1:7">
      <c r="A255" s="331">
        <v>20299</v>
      </c>
      <c r="B255" s="220" t="s">
        <v>213</v>
      </c>
      <c r="C255" s="332">
        <v>0</v>
      </c>
      <c r="D255" s="332">
        <v>0</v>
      </c>
      <c r="E255" s="186">
        <f t="shared" si="9"/>
        <v>0</v>
      </c>
      <c r="F255" s="187" t="str">
        <f t="shared" si="10"/>
        <v>否</v>
      </c>
      <c r="G255" s="333" t="str">
        <f t="shared" si="11"/>
        <v>款</v>
      </c>
    </row>
    <row r="256" ht="32" customHeight="1" spans="1:7">
      <c r="A256" s="331">
        <v>203</v>
      </c>
      <c r="B256" s="171" t="s">
        <v>214</v>
      </c>
      <c r="C256" s="332">
        <f>((((SUM(C257,C261,C263,C265,C273,C275))+0)+0)+0)+0</f>
        <v>140</v>
      </c>
      <c r="D256" s="332">
        <f>((((SUM(D257,D261,D263,D265,D273,D275))+0)+0)+0)+0</f>
        <v>48</v>
      </c>
      <c r="E256" s="186">
        <f t="shared" si="9"/>
        <v>-0.657</v>
      </c>
      <c r="F256" s="187" t="str">
        <f t="shared" si="10"/>
        <v>是</v>
      </c>
      <c r="G256" s="333" t="str">
        <f t="shared" si="11"/>
        <v>类</v>
      </c>
    </row>
    <row r="257" ht="36" hidden="1" customHeight="1" spans="1:7">
      <c r="A257" s="345">
        <v>20301</v>
      </c>
      <c r="B257" s="220" t="s">
        <v>215</v>
      </c>
      <c r="C257" s="332">
        <f>((((C258)+0)+0)+0)+0</f>
        <v>0</v>
      </c>
      <c r="D257" s="332">
        <f>((((D258)+0)+0)+0)+0</f>
        <v>0</v>
      </c>
      <c r="E257" s="186">
        <f t="shared" si="9"/>
        <v>0</v>
      </c>
      <c r="F257" s="187" t="str">
        <f t="shared" si="10"/>
        <v>否</v>
      </c>
      <c r="G257" s="333" t="str">
        <f t="shared" si="11"/>
        <v>款</v>
      </c>
    </row>
    <row r="258" ht="36" hidden="1" customHeight="1" spans="1:7">
      <c r="A258" s="346">
        <v>2030101</v>
      </c>
      <c r="B258" s="335" t="s">
        <v>216</v>
      </c>
      <c r="C258" s="336">
        <v>0</v>
      </c>
      <c r="D258" s="336">
        <v>0</v>
      </c>
      <c r="E258" s="337">
        <f t="shared" si="9"/>
        <v>0</v>
      </c>
      <c r="F258" s="187" t="str">
        <f t="shared" si="10"/>
        <v>否</v>
      </c>
      <c r="G258" s="333" t="str">
        <f t="shared" si="11"/>
        <v>项</v>
      </c>
    </row>
    <row r="259" ht="36" hidden="1" customHeight="1" spans="1:7">
      <c r="A259" s="347">
        <v>2030102</v>
      </c>
      <c r="B259" s="335" t="s">
        <v>217</v>
      </c>
      <c r="C259" s="336">
        <v>0</v>
      </c>
      <c r="D259" s="336">
        <v>0</v>
      </c>
      <c r="E259" s="337">
        <f t="shared" si="9"/>
        <v>0</v>
      </c>
      <c r="F259" s="187" t="str">
        <f t="shared" si="10"/>
        <v>否</v>
      </c>
      <c r="G259" s="333" t="str">
        <f t="shared" si="11"/>
        <v>项</v>
      </c>
    </row>
    <row r="260" ht="36" hidden="1" customHeight="1" spans="1:7">
      <c r="A260" s="347">
        <v>2030199</v>
      </c>
      <c r="B260" s="335" t="s">
        <v>218</v>
      </c>
      <c r="C260" s="336">
        <v>0</v>
      </c>
      <c r="D260" s="336">
        <v>0</v>
      </c>
      <c r="E260" s="337">
        <f t="shared" ref="E260:E323" si="12">IF(C260&lt;0,"",IFERROR(D260/C260-1,0))</f>
        <v>0</v>
      </c>
      <c r="F260" s="187" t="str">
        <f t="shared" ref="F260:F323" si="13">IF(LEN(A260)=3,"是",IF(B260&lt;&gt;"",IF(SUM(C260:D260)&lt;&gt;0,"是","否"),"是"))</f>
        <v>否</v>
      </c>
      <c r="G260" s="333" t="str">
        <f t="shared" ref="G260:G323" si="14">IF(LEN(A260)=3,"类",IF(LEN(A260)=5,"款","项"))</f>
        <v>项</v>
      </c>
    </row>
    <row r="261" ht="36" hidden="1" customHeight="1" spans="1:7">
      <c r="A261" s="345">
        <v>20304</v>
      </c>
      <c r="B261" s="220" t="s">
        <v>219</v>
      </c>
      <c r="C261" s="332">
        <f>((((C262)+0)+0)+0)+0</f>
        <v>0</v>
      </c>
      <c r="D261" s="332">
        <f>((((D262)+0)+0)+0)+0</f>
        <v>0</v>
      </c>
      <c r="E261" s="186">
        <f t="shared" si="12"/>
        <v>0</v>
      </c>
      <c r="F261" s="187" t="str">
        <f t="shared" si="13"/>
        <v>否</v>
      </c>
      <c r="G261" s="333" t="str">
        <f t="shared" si="14"/>
        <v>款</v>
      </c>
    </row>
    <row r="262" ht="36" hidden="1" customHeight="1" spans="1:7">
      <c r="A262" s="346">
        <v>2030401</v>
      </c>
      <c r="B262" s="335" t="s">
        <v>219</v>
      </c>
      <c r="C262" s="336">
        <v>0</v>
      </c>
      <c r="D262" s="336">
        <v>0</v>
      </c>
      <c r="E262" s="337">
        <f t="shared" si="12"/>
        <v>0</v>
      </c>
      <c r="F262" s="187" t="str">
        <f t="shared" si="13"/>
        <v>否</v>
      </c>
      <c r="G262" s="333" t="str">
        <f t="shared" si="14"/>
        <v>项</v>
      </c>
    </row>
    <row r="263" ht="36" hidden="1" customHeight="1" spans="1:7">
      <c r="A263" s="345">
        <v>20305</v>
      </c>
      <c r="B263" s="220" t="s">
        <v>220</v>
      </c>
      <c r="C263" s="332">
        <f>((((C264)+0)+0)+0)+0</f>
        <v>0</v>
      </c>
      <c r="D263" s="332">
        <f>((((D264)+0)+0)+0)+0</f>
        <v>0</v>
      </c>
      <c r="E263" s="186">
        <f t="shared" si="12"/>
        <v>0</v>
      </c>
      <c r="F263" s="187" t="str">
        <f t="shared" si="13"/>
        <v>否</v>
      </c>
      <c r="G263" s="333" t="str">
        <f t="shared" si="14"/>
        <v>款</v>
      </c>
    </row>
    <row r="264" ht="36" hidden="1" customHeight="1" spans="1:7">
      <c r="A264" s="346">
        <v>2030501</v>
      </c>
      <c r="B264" s="335" t="s">
        <v>220</v>
      </c>
      <c r="C264" s="336">
        <v>0</v>
      </c>
      <c r="D264" s="336">
        <v>0</v>
      </c>
      <c r="E264" s="337">
        <f t="shared" si="12"/>
        <v>0</v>
      </c>
      <c r="F264" s="187" t="str">
        <f t="shared" si="13"/>
        <v>否</v>
      </c>
      <c r="G264" s="333" t="str">
        <f t="shared" si="14"/>
        <v>项</v>
      </c>
    </row>
    <row r="265" ht="32" customHeight="1" spans="1:7">
      <c r="A265" s="331">
        <v>20306</v>
      </c>
      <c r="B265" s="220" t="s">
        <v>221</v>
      </c>
      <c r="C265" s="332">
        <f>((((SUM(C266:C272))+0)+0)+0)+0</f>
        <v>140</v>
      </c>
      <c r="D265" s="332">
        <f>((((SUM(D266:D272))+0)+0)+0)+0</f>
        <v>48</v>
      </c>
      <c r="E265" s="186">
        <f t="shared" si="12"/>
        <v>-0.657</v>
      </c>
      <c r="F265" s="187" t="str">
        <f t="shared" si="13"/>
        <v>是</v>
      </c>
      <c r="G265" s="333" t="str">
        <f t="shared" si="14"/>
        <v>款</v>
      </c>
    </row>
    <row r="266" ht="36" hidden="1" customHeight="1" spans="1:7">
      <c r="A266" s="334">
        <v>2030601</v>
      </c>
      <c r="B266" s="335" t="s">
        <v>222</v>
      </c>
      <c r="C266" s="336">
        <v>0</v>
      </c>
      <c r="D266" s="336">
        <v>0</v>
      </c>
      <c r="E266" s="337">
        <f t="shared" si="12"/>
        <v>0</v>
      </c>
      <c r="F266" s="187" t="str">
        <f t="shared" si="13"/>
        <v>否</v>
      </c>
      <c r="G266" s="333" t="str">
        <f t="shared" si="14"/>
        <v>项</v>
      </c>
    </row>
    <row r="267" ht="36" hidden="1" customHeight="1" spans="1:7">
      <c r="A267" s="334">
        <v>2030602</v>
      </c>
      <c r="B267" s="335" t="s">
        <v>223</v>
      </c>
      <c r="C267" s="336">
        <v>0</v>
      </c>
      <c r="D267" s="336">
        <v>0</v>
      </c>
      <c r="E267" s="337">
        <f t="shared" si="12"/>
        <v>0</v>
      </c>
      <c r="F267" s="187" t="str">
        <f t="shared" si="13"/>
        <v>否</v>
      </c>
      <c r="G267" s="333" t="str">
        <f t="shared" si="14"/>
        <v>项</v>
      </c>
    </row>
    <row r="268" ht="32" customHeight="1" spans="1:7">
      <c r="A268" s="334">
        <v>2030603</v>
      </c>
      <c r="B268" s="335" t="s">
        <v>224</v>
      </c>
      <c r="C268" s="336">
        <v>140</v>
      </c>
      <c r="D268" s="336">
        <v>48</v>
      </c>
      <c r="E268" s="337">
        <f t="shared" si="12"/>
        <v>-0.657</v>
      </c>
      <c r="F268" s="187" t="str">
        <f t="shared" si="13"/>
        <v>是</v>
      </c>
      <c r="G268" s="333" t="str">
        <f t="shared" si="14"/>
        <v>项</v>
      </c>
    </row>
    <row r="269" ht="36" hidden="1" customHeight="1" spans="1:7">
      <c r="A269" s="334">
        <v>2030604</v>
      </c>
      <c r="B269" s="335" t="s">
        <v>225</v>
      </c>
      <c r="C269" s="336">
        <v>0</v>
      </c>
      <c r="D269" s="336">
        <v>0</v>
      </c>
      <c r="E269" s="337">
        <f t="shared" si="12"/>
        <v>0</v>
      </c>
      <c r="F269" s="187" t="str">
        <f t="shared" si="13"/>
        <v>否</v>
      </c>
      <c r="G269" s="333" t="str">
        <f t="shared" si="14"/>
        <v>项</v>
      </c>
    </row>
    <row r="270" ht="36" hidden="1" customHeight="1" spans="1:7">
      <c r="A270" s="334">
        <v>2030607</v>
      </c>
      <c r="B270" s="335" t="s">
        <v>226</v>
      </c>
      <c r="C270" s="336">
        <v>0</v>
      </c>
      <c r="D270" s="336">
        <v>0</v>
      </c>
      <c r="E270" s="337">
        <f t="shared" si="12"/>
        <v>0</v>
      </c>
      <c r="F270" s="187" t="str">
        <f t="shared" si="13"/>
        <v>否</v>
      </c>
      <c r="G270" s="333" t="str">
        <f t="shared" si="14"/>
        <v>项</v>
      </c>
    </row>
    <row r="271" ht="36" hidden="1" customHeight="1" spans="1:7">
      <c r="A271" s="334">
        <v>2030608</v>
      </c>
      <c r="B271" s="335" t="s">
        <v>227</v>
      </c>
      <c r="C271" s="336">
        <v>0</v>
      </c>
      <c r="D271" s="336">
        <v>0</v>
      </c>
      <c r="E271" s="337">
        <f t="shared" si="12"/>
        <v>0</v>
      </c>
      <c r="F271" s="187" t="str">
        <f t="shared" si="13"/>
        <v>否</v>
      </c>
      <c r="G271" s="333" t="str">
        <f t="shared" si="14"/>
        <v>项</v>
      </c>
    </row>
    <row r="272" ht="36" hidden="1" customHeight="1" spans="1:7">
      <c r="A272" s="334">
        <v>2030699</v>
      </c>
      <c r="B272" s="335" t="s">
        <v>228</v>
      </c>
      <c r="C272" s="336">
        <v>0</v>
      </c>
      <c r="D272" s="336">
        <v>0</v>
      </c>
      <c r="E272" s="337">
        <f t="shared" si="12"/>
        <v>0</v>
      </c>
      <c r="F272" s="187" t="str">
        <f t="shared" si="13"/>
        <v>否</v>
      </c>
      <c r="G272" s="333" t="str">
        <f t="shared" si="14"/>
        <v>项</v>
      </c>
    </row>
    <row r="273" ht="36" hidden="1" customHeight="1" spans="1:7">
      <c r="A273" s="331">
        <v>20399</v>
      </c>
      <c r="B273" s="220" t="s">
        <v>229</v>
      </c>
      <c r="C273" s="332">
        <f>((((C274)+0)+0)+0)+0</f>
        <v>0</v>
      </c>
      <c r="D273" s="332">
        <f>((((D274)+0)+0)+0)+0</f>
        <v>0</v>
      </c>
      <c r="E273" s="186">
        <f t="shared" si="12"/>
        <v>0</v>
      </c>
      <c r="F273" s="187" t="str">
        <f t="shared" si="13"/>
        <v>否</v>
      </c>
      <c r="G273" s="333" t="str">
        <f t="shared" si="14"/>
        <v>款</v>
      </c>
    </row>
    <row r="274" ht="36" hidden="1" customHeight="1" spans="1:7">
      <c r="A274" s="346">
        <v>2039999</v>
      </c>
      <c r="B274" s="335" t="s">
        <v>229</v>
      </c>
      <c r="C274" s="336">
        <v>0</v>
      </c>
      <c r="D274" s="336">
        <v>0</v>
      </c>
      <c r="E274" s="337">
        <f t="shared" si="12"/>
        <v>0</v>
      </c>
      <c r="F274" s="187" t="str">
        <f t="shared" si="13"/>
        <v>否</v>
      </c>
      <c r="G274" s="333" t="str">
        <f t="shared" si="14"/>
        <v>项</v>
      </c>
    </row>
    <row r="275" ht="36" hidden="1" customHeight="1" spans="1:7">
      <c r="A275" s="343" t="s">
        <v>230</v>
      </c>
      <c r="B275" s="344" t="s">
        <v>210</v>
      </c>
      <c r="C275" s="336"/>
      <c r="D275" s="336">
        <v>0</v>
      </c>
      <c r="E275" s="186">
        <f t="shared" si="12"/>
        <v>0</v>
      </c>
      <c r="F275" s="187" t="str">
        <f t="shared" si="13"/>
        <v>否</v>
      </c>
      <c r="G275" s="333" t="str">
        <f t="shared" si="14"/>
        <v>项</v>
      </c>
    </row>
    <row r="276" ht="32" customHeight="1" spans="1:7">
      <c r="A276" s="331">
        <v>204</v>
      </c>
      <c r="B276" s="171" t="s">
        <v>231</v>
      </c>
      <c r="C276" s="332">
        <f>((((SUM(C277,C280,C291,C298,C306,C315,C329,C339,C349,C357,C363,C366:C367))+0)+0)+0)+0</f>
        <v>20300</v>
      </c>
      <c r="D276" s="332">
        <f>((((SUM(D277,D280,D291,D298,D306,D315,D329,D339,D349,D357,D363,D366:D367))+0)+0)+0)+0</f>
        <v>19632</v>
      </c>
      <c r="E276" s="186">
        <f t="shared" si="12"/>
        <v>-0.033</v>
      </c>
      <c r="F276" s="187" t="str">
        <f t="shared" si="13"/>
        <v>是</v>
      </c>
      <c r="G276" s="333" t="str">
        <f t="shared" si="14"/>
        <v>类</v>
      </c>
    </row>
    <row r="277" ht="32" customHeight="1" spans="1:7">
      <c r="A277" s="331">
        <v>20401</v>
      </c>
      <c r="B277" s="220" t="s">
        <v>232</v>
      </c>
      <c r="C277" s="332">
        <f>((((SUM(C278:C279))+0)+0)+0)+0</f>
        <v>101</v>
      </c>
      <c r="D277" s="332">
        <f>((((SUM(D278:D279))+0)+0)+0)+0</f>
        <v>24</v>
      </c>
      <c r="E277" s="186">
        <f t="shared" si="12"/>
        <v>-0.762</v>
      </c>
      <c r="F277" s="187" t="str">
        <f t="shared" si="13"/>
        <v>是</v>
      </c>
      <c r="G277" s="333" t="str">
        <f t="shared" si="14"/>
        <v>款</v>
      </c>
    </row>
    <row r="278" ht="36" hidden="1" customHeight="1" spans="1:7">
      <c r="A278" s="334">
        <v>2040101</v>
      </c>
      <c r="B278" s="335" t="s">
        <v>232</v>
      </c>
      <c r="C278" s="336">
        <v>0</v>
      </c>
      <c r="D278" s="336">
        <v>0</v>
      </c>
      <c r="E278" s="337">
        <f t="shared" si="12"/>
        <v>0</v>
      </c>
      <c r="F278" s="187" t="str">
        <f t="shared" si="13"/>
        <v>否</v>
      </c>
      <c r="G278" s="333" t="str">
        <f t="shared" si="14"/>
        <v>项</v>
      </c>
    </row>
    <row r="279" ht="32" customHeight="1" spans="1:7">
      <c r="A279" s="334">
        <v>2040199</v>
      </c>
      <c r="B279" s="335" t="s">
        <v>233</v>
      </c>
      <c r="C279" s="336">
        <v>101</v>
      </c>
      <c r="D279" s="336">
        <v>24</v>
      </c>
      <c r="E279" s="337">
        <f t="shared" si="12"/>
        <v>-0.762</v>
      </c>
      <c r="F279" s="187" t="str">
        <f t="shared" si="13"/>
        <v>是</v>
      </c>
      <c r="G279" s="333" t="str">
        <f t="shared" si="14"/>
        <v>项</v>
      </c>
    </row>
    <row r="280" ht="32" customHeight="1" spans="1:7">
      <c r="A280" s="331">
        <v>20402</v>
      </c>
      <c r="B280" s="220" t="s">
        <v>234</v>
      </c>
      <c r="C280" s="332">
        <f>((((SUM(C281:C290))+0)+0)+0)+0</f>
        <v>19334</v>
      </c>
      <c r="D280" s="332">
        <f>((((SUM(D281:D290))+0)+0)+0)+0</f>
        <v>18284</v>
      </c>
      <c r="E280" s="186">
        <f t="shared" si="12"/>
        <v>-0.054</v>
      </c>
      <c r="F280" s="187" t="str">
        <f t="shared" si="13"/>
        <v>是</v>
      </c>
      <c r="G280" s="333" t="str">
        <f t="shared" si="14"/>
        <v>款</v>
      </c>
    </row>
    <row r="281" ht="32" customHeight="1" spans="1:7">
      <c r="A281" s="334">
        <v>2040201</v>
      </c>
      <c r="B281" s="335" t="s">
        <v>74</v>
      </c>
      <c r="C281" s="336">
        <v>11903</v>
      </c>
      <c r="D281" s="336">
        <v>10659</v>
      </c>
      <c r="E281" s="337">
        <f t="shared" si="12"/>
        <v>-0.105</v>
      </c>
      <c r="F281" s="187" t="str">
        <f t="shared" si="13"/>
        <v>是</v>
      </c>
      <c r="G281" s="333" t="str">
        <f t="shared" si="14"/>
        <v>项</v>
      </c>
    </row>
    <row r="282" ht="32" customHeight="1" spans="1:7">
      <c r="A282" s="334">
        <v>2040202</v>
      </c>
      <c r="B282" s="335" t="s">
        <v>75</v>
      </c>
      <c r="C282" s="336">
        <v>2992</v>
      </c>
      <c r="D282" s="336">
        <v>4132</v>
      </c>
      <c r="E282" s="337">
        <f t="shared" si="12"/>
        <v>0.381</v>
      </c>
      <c r="F282" s="187" t="str">
        <f t="shared" si="13"/>
        <v>是</v>
      </c>
      <c r="G282" s="333" t="str">
        <f t="shared" si="14"/>
        <v>项</v>
      </c>
    </row>
    <row r="283" ht="32" customHeight="1" spans="1:7">
      <c r="A283" s="334">
        <v>2040203</v>
      </c>
      <c r="B283" s="335" t="s">
        <v>76</v>
      </c>
      <c r="C283" s="336">
        <v>9</v>
      </c>
      <c r="D283" s="336">
        <v>0</v>
      </c>
      <c r="E283" s="337">
        <f t="shared" si="12"/>
        <v>-1</v>
      </c>
      <c r="F283" s="187" t="str">
        <f t="shared" si="13"/>
        <v>是</v>
      </c>
      <c r="G283" s="333" t="str">
        <f t="shared" si="14"/>
        <v>项</v>
      </c>
    </row>
    <row r="284" ht="32" customHeight="1" spans="1:7">
      <c r="A284" s="334">
        <v>2040219</v>
      </c>
      <c r="B284" s="335" t="s">
        <v>114</v>
      </c>
      <c r="C284" s="336">
        <v>307</v>
      </c>
      <c r="D284" s="336">
        <v>138</v>
      </c>
      <c r="E284" s="337">
        <f t="shared" si="12"/>
        <v>-0.55</v>
      </c>
      <c r="F284" s="187" t="str">
        <f t="shared" si="13"/>
        <v>是</v>
      </c>
      <c r="G284" s="333" t="str">
        <f t="shared" si="14"/>
        <v>项</v>
      </c>
    </row>
    <row r="285" ht="32" customHeight="1" spans="1:7">
      <c r="A285" s="334">
        <v>2040220</v>
      </c>
      <c r="B285" s="335" t="s">
        <v>235</v>
      </c>
      <c r="C285" s="336">
        <v>380</v>
      </c>
      <c r="D285" s="336">
        <v>96</v>
      </c>
      <c r="E285" s="337">
        <f t="shared" si="12"/>
        <v>-0.747</v>
      </c>
      <c r="F285" s="187" t="str">
        <f t="shared" si="13"/>
        <v>是</v>
      </c>
      <c r="G285" s="333" t="str">
        <f t="shared" si="14"/>
        <v>项</v>
      </c>
    </row>
    <row r="286" ht="36" hidden="1" customHeight="1" spans="1:7">
      <c r="A286" s="334">
        <v>2040221</v>
      </c>
      <c r="B286" s="335" t="s">
        <v>236</v>
      </c>
      <c r="C286" s="336">
        <v>0</v>
      </c>
      <c r="D286" s="336">
        <v>0</v>
      </c>
      <c r="E286" s="337">
        <f t="shared" si="12"/>
        <v>0</v>
      </c>
      <c r="F286" s="187" t="str">
        <f t="shared" si="13"/>
        <v>否</v>
      </c>
      <c r="G286" s="333" t="str">
        <f t="shared" si="14"/>
        <v>项</v>
      </c>
    </row>
    <row r="287" ht="36" hidden="1" customHeight="1" spans="1:7">
      <c r="A287" s="334">
        <v>2040222</v>
      </c>
      <c r="B287" s="335" t="s">
        <v>237</v>
      </c>
      <c r="C287" s="336">
        <v>0</v>
      </c>
      <c r="D287" s="336">
        <v>0</v>
      </c>
      <c r="E287" s="337">
        <f t="shared" si="12"/>
        <v>0</v>
      </c>
      <c r="F287" s="187" t="str">
        <f t="shared" si="13"/>
        <v>否</v>
      </c>
      <c r="G287" s="333" t="str">
        <f t="shared" si="14"/>
        <v>项</v>
      </c>
    </row>
    <row r="288" ht="36" hidden="1" customHeight="1" spans="1:7">
      <c r="A288" s="334">
        <v>2040223</v>
      </c>
      <c r="B288" s="335" t="s">
        <v>238</v>
      </c>
      <c r="C288" s="336">
        <v>0</v>
      </c>
      <c r="D288" s="336">
        <v>0</v>
      </c>
      <c r="E288" s="337">
        <f t="shared" si="12"/>
        <v>0</v>
      </c>
      <c r="F288" s="187" t="str">
        <f t="shared" si="13"/>
        <v>否</v>
      </c>
      <c r="G288" s="333" t="str">
        <f t="shared" si="14"/>
        <v>项</v>
      </c>
    </row>
    <row r="289" ht="36" hidden="1" customHeight="1" spans="1:7">
      <c r="A289" s="334">
        <v>2040250</v>
      </c>
      <c r="B289" s="335" t="s">
        <v>83</v>
      </c>
      <c r="C289" s="336">
        <v>0</v>
      </c>
      <c r="D289" s="336">
        <v>0</v>
      </c>
      <c r="E289" s="337">
        <f t="shared" si="12"/>
        <v>0</v>
      </c>
      <c r="F289" s="187" t="str">
        <f t="shared" si="13"/>
        <v>否</v>
      </c>
      <c r="G289" s="333" t="str">
        <f t="shared" si="14"/>
        <v>项</v>
      </c>
    </row>
    <row r="290" ht="32" customHeight="1" spans="1:7">
      <c r="A290" s="334">
        <v>2040299</v>
      </c>
      <c r="B290" s="335" t="s">
        <v>239</v>
      </c>
      <c r="C290" s="336">
        <v>3743</v>
      </c>
      <c r="D290" s="336">
        <v>3259</v>
      </c>
      <c r="E290" s="337">
        <f t="shared" si="12"/>
        <v>-0.129</v>
      </c>
      <c r="F290" s="187" t="str">
        <f t="shared" si="13"/>
        <v>是</v>
      </c>
      <c r="G290" s="333" t="str">
        <f t="shared" si="14"/>
        <v>项</v>
      </c>
    </row>
    <row r="291" ht="36" hidden="1" customHeight="1" spans="1:7">
      <c r="A291" s="331">
        <v>20403</v>
      </c>
      <c r="B291" s="220" t="s">
        <v>240</v>
      </c>
      <c r="C291" s="332">
        <f>((((SUM(C292:C297))+0)+0)+0)+0</f>
        <v>0</v>
      </c>
      <c r="D291" s="332">
        <f>((((SUM(D292:D297))+0)+0)+0)+0</f>
        <v>0</v>
      </c>
      <c r="E291" s="186">
        <f t="shared" si="12"/>
        <v>0</v>
      </c>
      <c r="F291" s="187" t="str">
        <f t="shared" si="13"/>
        <v>否</v>
      </c>
      <c r="G291" s="333" t="str">
        <f t="shared" si="14"/>
        <v>款</v>
      </c>
    </row>
    <row r="292" ht="36" hidden="1" customHeight="1" spans="1:7">
      <c r="A292" s="334">
        <v>2040301</v>
      </c>
      <c r="B292" s="335" t="s">
        <v>74</v>
      </c>
      <c r="C292" s="336">
        <v>0</v>
      </c>
      <c r="D292" s="336">
        <v>0</v>
      </c>
      <c r="E292" s="337">
        <f t="shared" si="12"/>
        <v>0</v>
      </c>
      <c r="F292" s="187" t="str">
        <f t="shared" si="13"/>
        <v>否</v>
      </c>
      <c r="G292" s="333" t="str">
        <f t="shared" si="14"/>
        <v>项</v>
      </c>
    </row>
    <row r="293" ht="36" hidden="1" customHeight="1" spans="1:7">
      <c r="A293" s="334">
        <v>2040302</v>
      </c>
      <c r="B293" s="335" t="s">
        <v>75</v>
      </c>
      <c r="C293" s="336">
        <v>0</v>
      </c>
      <c r="D293" s="336">
        <v>0</v>
      </c>
      <c r="E293" s="337">
        <f t="shared" si="12"/>
        <v>0</v>
      </c>
      <c r="F293" s="187" t="str">
        <f t="shared" si="13"/>
        <v>否</v>
      </c>
      <c r="G293" s="333" t="str">
        <f t="shared" si="14"/>
        <v>项</v>
      </c>
    </row>
    <row r="294" ht="36" hidden="1" customHeight="1" spans="1:7">
      <c r="A294" s="334">
        <v>2040303</v>
      </c>
      <c r="B294" s="335" t="s">
        <v>76</v>
      </c>
      <c r="C294" s="336">
        <v>0</v>
      </c>
      <c r="D294" s="336">
        <v>0</v>
      </c>
      <c r="E294" s="337">
        <f t="shared" si="12"/>
        <v>0</v>
      </c>
      <c r="F294" s="187" t="str">
        <f t="shared" si="13"/>
        <v>否</v>
      </c>
      <c r="G294" s="333" t="str">
        <f t="shared" si="14"/>
        <v>项</v>
      </c>
    </row>
    <row r="295" ht="36" hidden="1" customHeight="1" spans="1:7">
      <c r="A295" s="334">
        <v>2040304</v>
      </c>
      <c r="B295" s="335" t="s">
        <v>241</v>
      </c>
      <c r="C295" s="336">
        <v>0</v>
      </c>
      <c r="D295" s="336">
        <v>0</v>
      </c>
      <c r="E295" s="337">
        <f t="shared" si="12"/>
        <v>0</v>
      </c>
      <c r="F295" s="187" t="str">
        <f t="shared" si="13"/>
        <v>否</v>
      </c>
      <c r="G295" s="333" t="str">
        <f t="shared" si="14"/>
        <v>项</v>
      </c>
    </row>
    <row r="296" ht="36" hidden="1" customHeight="1" spans="1:7">
      <c r="A296" s="334">
        <v>2040350</v>
      </c>
      <c r="B296" s="335" t="s">
        <v>83</v>
      </c>
      <c r="C296" s="336">
        <v>0</v>
      </c>
      <c r="D296" s="336">
        <v>0</v>
      </c>
      <c r="E296" s="337">
        <f t="shared" si="12"/>
        <v>0</v>
      </c>
      <c r="F296" s="187" t="str">
        <f t="shared" si="13"/>
        <v>否</v>
      </c>
      <c r="G296" s="333" t="str">
        <f t="shared" si="14"/>
        <v>项</v>
      </c>
    </row>
    <row r="297" ht="36" hidden="1" customHeight="1" spans="1:7">
      <c r="A297" s="334">
        <v>2040399</v>
      </c>
      <c r="B297" s="335" t="s">
        <v>242</v>
      </c>
      <c r="C297" s="336">
        <v>0</v>
      </c>
      <c r="D297" s="336">
        <v>0</v>
      </c>
      <c r="E297" s="337">
        <f t="shared" si="12"/>
        <v>0</v>
      </c>
      <c r="F297" s="187" t="str">
        <f t="shared" si="13"/>
        <v>否</v>
      </c>
      <c r="G297" s="333" t="str">
        <f t="shared" si="14"/>
        <v>项</v>
      </c>
    </row>
    <row r="298" ht="32" customHeight="1" spans="1:7">
      <c r="A298" s="331">
        <v>20404</v>
      </c>
      <c r="B298" s="220" t="s">
        <v>243</v>
      </c>
      <c r="C298" s="332">
        <f>((((SUM(C299:C305))+0)+0)+0)+0</f>
        <v>90</v>
      </c>
      <c r="D298" s="332">
        <f>((((SUM(D299:D305))+0)+0)+0)+0</f>
        <v>104</v>
      </c>
      <c r="E298" s="186">
        <f t="shared" si="12"/>
        <v>0.156</v>
      </c>
      <c r="F298" s="187" t="str">
        <f t="shared" si="13"/>
        <v>是</v>
      </c>
      <c r="G298" s="333" t="str">
        <f t="shared" si="14"/>
        <v>款</v>
      </c>
    </row>
    <row r="299" ht="36" hidden="1" customHeight="1" spans="1:7">
      <c r="A299" s="334">
        <v>2040401</v>
      </c>
      <c r="B299" s="335" t="s">
        <v>74</v>
      </c>
      <c r="C299" s="336">
        <v>0</v>
      </c>
      <c r="D299" s="336">
        <v>0</v>
      </c>
      <c r="E299" s="337">
        <f t="shared" si="12"/>
        <v>0</v>
      </c>
      <c r="F299" s="187" t="str">
        <f t="shared" si="13"/>
        <v>否</v>
      </c>
      <c r="G299" s="333" t="str">
        <f t="shared" si="14"/>
        <v>项</v>
      </c>
    </row>
    <row r="300" ht="32" customHeight="1" spans="1:7">
      <c r="A300" s="334">
        <v>2040402</v>
      </c>
      <c r="B300" s="335" t="s">
        <v>75</v>
      </c>
      <c r="C300" s="336">
        <v>90</v>
      </c>
      <c r="D300" s="336">
        <v>104</v>
      </c>
      <c r="E300" s="337">
        <f t="shared" si="12"/>
        <v>0.156</v>
      </c>
      <c r="F300" s="187" t="str">
        <f t="shared" si="13"/>
        <v>是</v>
      </c>
      <c r="G300" s="333" t="str">
        <f t="shared" si="14"/>
        <v>项</v>
      </c>
    </row>
    <row r="301" ht="36" hidden="1" customHeight="1" spans="1:7">
      <c r="A301" s="334">
        <v>2040403</v>
      </c>
      <c r="B301" s="335" t="s">
        <v>76</v>
      </c>
      <c r="C301" s="336">
        <v>0</v>
      </c>
      <c r="D301" s="336">
        <v>0</v>
      </c>
      <c r="E301" s="337">
        <f t="shared" si="12"/>
        <v>0</v>
      </c>
      <c r="F301" s="187" t="str">
        <f t="shared" si="13"/>
        <v>否</v>
      </c>
      <c r="G301" s="333" t="str">
        <f t="shared" si="14"/>
        <v>项</v>
      </c>
    </row>
    <row r="302" ht="36" hidden="1" customHeight="1" spans="1:7">
      <c r="A302" s="334">
        <v>2040409</v>
      </c>
      <c r="B302" s="335" t="s">
        <v>244</v>
      </c>
      <c r="C302" s="336">
        <v>0</v>
      </c>
      <c r="D302" s="336">
        <v>0</v>
      </c>
      <c r="E302" s="337">
        <f t="shared" si="12"/>
        <v>0</v>
      </c>
      <c r="F302" s="187" t="str">
        <f t="shared" si="13"/>
        <v>否</v>
      </c>
      <c r="G302" s="333" t="str">
        <f t="shared" si="14"/>
        <v>项</v>
      </c>
    </row>
    <row r="303" ht="36" hidden="1" customHeight="1" spans="1:7">
      <c r="A303" s="334">
        <v>2040410</v>
      </c>
      <c r="B303" s="335" t="s">
        <v>245</v>
      </c>
      <c r="C303" s="336">
        <v>0</v>
      </c>
      <c r="D303" s="336">
        <v>0</v>
      </c>
      <c r="E303" s="337">
        <f t="shared" si="12"/>
        <v>0</v>
      </c>
      <c r="F303" s="187" t="str">
        <f t="shared" si="13"/>
        <v>否</v>
      </c>
      <c r="G303" s="333" t="str">
        <f t="shared" si="14"/>
        <v>项</v>
      </c>
    </row>
    <row r="304" ht="36" hidden="1" customHeight="1" spans="1:7">
      <c r="A304" s="334">
        <v>2040450</v>
      </c>
      <c r="B304" s="335" t="s">
        <v>83</v>
      </c>
      <c r="C304" s="336">
        <v>0</v>
      </c>
      <c r="D304" s="336">
        <v>0</v>
      </c>
      <c r="E304" s="337">
        <f t="shared" si="12"/>
        <v>0</v>
      </c>
      <c r="F304" s="187" t="str">
        <f t="shared" si="13"/>
        <v>否</v>
      </c>
      <c r="G304" s="333" t="str">
        <f t="shared" si="14"/>
        <v>项</v>
      </c>
    </row>
    <row r="305" ht="36" hidden="1" customHeight="1" spans="1:7">
      <c r="A305" s="334">
        <v>2040499</v>
      </c>
      <c r="B305" s="335" t="s">
        <v>246</v>
      </c>
      <c r="C305" s="336">
        <v>0</v>
      </c>
      <c r="D305" s="336">
        <v>0</v>
      </c>
      <c r="E305" s="337">
        <f t="shared" si="12"/>
        <v>0</v>
      </c>
      <c r="F305" s="187" t="str">
        <f t="shared" si="13"/>
        <v>否</v>
      </c>
      <c r="G305" s="333" t="str">
        <f t="shared" si="14"/>
        <v>项</v>
      </c>
    </row>
    <row r="306" ht="32" customHeight="1" spans="1:7">
      <c r="A306" s="331">
        <v>20405</v>
      </c>
      <c r="B306" s="220" t="s">
        <v>247</v>
      </c>
      <c r="C306" s="332">
        <f>((((SUM(C307:C314))+0)+0)+0)+0</f>
        <v>60</v>
      </c>
      <c r="D306" s="332">
        <f>((((SUM(D307:D314))+0)+0)+0)+0</f>
        <v>60</v>
      </c>
      <c r="E306" s="186">
        <f t="shared" si="12"/>
        <v>0</v>
      </c>
      <c r="F306" s="187" t="str">
        <f t="shared" si="13"/>
        <v>是</v>
      </c>
      <c r="G306" s="333" t="str">
        <f t="shared" si="14"/>
        <v>款</v>
      </c>
    </row>
    <row r="307" ht="32" customHeight="1" spans="1:7">
      <c r="A307" s="334">
        <v>2040501</v>
      </c>
      <c r="B307" s="335" t="s">
        <v>74</v>
      </c>
      <c r="C307" s="336">
        <v>60</v>
      </c>
      <c r="D307" s="336">
        <v>60</v>
      </c>
      <c r="E307" s="337">
        <f t="shared" si="12"/>
        <v>0</v>
      </c>
      <c r="F307" s="187" t="str">
        <f t="shared" si="13"/>
        <v>是</v>
      </c>
      <c r="G307" s="333" t="str">
        <f t="shared" si="14"/>
        <v>项</v>
      </c>
    </row>
    <row r="308" ht="36" hidden="1" customHeight="1" spans="1:7">
      <c r="A308" s="334">
        <v>2040502</v>
      </c>
      <c r="B308" s="335" t="s">
        <v>75</v>
      </c>
      <c r="C308" s="336">
        <v>0</v>
      </c>
      <c r="D308" s="336">
        <v>0</v>
      </c>
      <c r="E308" s="337">
        <f t="shared" si="12"/>
        <v>0</v>
      </c>
      <c r="F308" s="187" t="str">
        <f t="shared" si="13"/>
        <v>否</v>
      </c>
      <c r="G308" s="333" t="str">
        <f t="shared" si="14"/>
        <v>项</v>
      </c>
    </row>
    <row r="309" ht="36" hidden="1" customHeight="1" spans="1:7">
      <c r="A309" s="334">
        <v>2040503</v>
      </c>
      <c r="B309" s="335" t="s">
        <v>76</v>
      </c>
      <c r="C309" s="336">
        <v>0</v>
      </c>
      <c r="D309" s="336">
        <v>0</v>
      </c>
      <c r="E309" s="337">
        <f t="shared" si="12"/>
        <v>0</v>
      </c>
      <c r="F309" s="187" t="str">
        <f t="shared" si="13"/>
        <v>否</v>
      </c>
      <c r="G309" s="333" t="str">
        <f t="shared" si="14"/>
        <v>项</v>
      </c>
    </row>
    <row r="310" ht="36" hidden="1" customHeight="1" spans="1:7">
      <c r="A310" s="334">
        <v>2040504</v>
      </c>
      <c r="B310" s="335" t="s">
        <v>248</v>
      </c>
      <c r="C310" s="336">
        <v>0</v>
      </c>
      <c r="D310" s="336">
        <v>0</v>
      </c>
      <c r="E310" s="337">
        <f t="shared" si="12"/>
        <v>0</v>
      </c>
      <c r="F310" s="187" t="str">
        <f t="shared" si="13"/>
        <v>否</v>
      </c>
      <c r="G310" s="333" t="str">
        <f t="shared" si="14"/>
        <v>项</v>
      </c>
    </row>
    <row r="311" ht="36" hidden="1" customHeight="1" spans="1:7">
      <c r="A311" s="334">
        <v>2040505</v>
      </c>
      <c r="B311" s="335" t="s">
        <v>249</v>
      </c>
      <c r="C311" s="336">
        <v>0</v>
      </c>
      <c r="D311" s="336">
        <v>0</v>
      </c>
      <c r="E311" s="337">
        <f t="shared" si="12"/>
        <v>0</v>
      </c>
      <c r="F311" s="187" t="str">
        <f t="shared" si="13"/>
        <v>否</v>
      </c>
      <c r="G311" s="333" t="str">
        <f t="shared" si="14"/>
        <v>项</v>
      </c>
    </row>
    <row r="312" ht="36" hidden="1" customHeight="1" spans="1:7">
      <c r="A312" s="334">
        <v>2040506</v>
      </c>
      <c r="B312" s="335" t="s">
        <v>250</v>
      </c>
      <c r="C312" s="336">
        <v>0</v>
      </c>
      <c r="D312" s="336">
        <v>0</v>
      </c>
      <c r="E312" s="337">
        <f t="shared" si="12"/>
        <v>0</v>
      </c>
      <c r="F312" s="187" t="str">
        <f t="shared" si="13"/>
        <v>否</v>
      </c>
      <c r="G312" s="333" t="str">
        <f t="shared" si="14"/>
        <v>项</v>
      </c>
    </row>
    <row r="313" ht="36" hidden="1" customHeight="1" spans="1:7">
      <c r="A313" s="334">
        <v>2040550</v>
      </c>
      <c r="B313" s="335" t="s">
        <v>83</v>
      </c>
      <c r="C313" s="336">
        <v>0</v>
      </c>
      <c r="D313" s="336">
        <v>0</v>
      </c>
      <c r="E313" s="337">
        <f t="shared" si="12"/>
        <v>0</v>
      </c>
      <c r="F313" s="187" t="str">
        <f t="shared" si="13"/>
        <v>否</v>
      </c>
      <c r="G313" s="333" t="str">
        <f t="shared" si="14"/>
        <v>项</v>
      </c>
    </row>
    <row r="314" ht="36" hidden="1" customHeight="1" spans="1:7">
      <c r="A314" s="334">
        <v>2040599</v>
      </c>
      <c r="B314" s="335" t="s">
        <v>251</v>
      </c>
      <c r="C314" s="336">
        <v>0</v>
      </c>
      <c r="D314" s="336">
        <v>0</v>
      </c>
      <c r="E314" s="337">
        <f t="shared" si="12"/>
        <v>0</v>
      </c>
      <c r="F314" s="187" t="str">
        <f t="shared" si="13"/>
        <v>否</v>
      </c>
      <c r="G314" s="333" t="str">
        <f t="shared" si="14"/>
        <v>项</v>
      </c>
    </row>
    <row r="315" ht="32" customHeight="1" spans="1:7">
      <c r="A315" s="331">
        <v>20406</v>
      </c>
      <c r="B315" s="220" t="s">
        <v>252</v>
      </c>
      <c r="C315" s="332">
        <f>((((SUM(C316:C328))+0)+0)+0)+0</f>
        <v>714</v>
      </c>
      <c r="D315" s="332">
        <f>((((SUM(D316:D328))+0)+0)+0)+0</f>
        <v>666</v>
      </c>
      <c r="E315" s="186">
        <f t="shared" si="12"/>
        <v>-0.067</v>
      </c>
      <c r="F315" s="187" t="str">
        <f t="shared" si="13"/>
        <v>是</v>
      </c>
      <c r="G315" s="333" t="str">
        <f t="shared" si="14"/>
        <v>款</v>
      </c>
    </row>
    <row r="316" ht="32" customHeight="1" spans="1:7">
      <c r="A316" s="334">
        <v>2040601</v>
      </c>
      <c r="B316" s="335" t="s">
        <v>74</v>
      </c>
      <c r="C316" s="336">
        <v>676</v>
      </c>
      <c r="D316" s="336">
        <v>641</v>
      </c>
      <c r="E316" s="337">
        <f t="shared" si="12"/>
        <v>-0.052</v>
      </c>
      <c r="F316" s="187" t="str">
        <f t="shared" si="13"/>
        <v>是</v>
      </c>
      <c r="G316" s="333" t="str">
        <f t="shared" si="14"/>
        <v>项</v>
      </c>
    </row>
    <row r="317" ht="32" customHeight="1" spans="1:7">
      <c r="A317" s="334">
        <v>2040602</v>
      </c>
      <c r="B317" s="335" t="s">
        <v>75</v>
      </c>
      <c r="C317" s="336">
        <v>13</v>
      </c>
      <c r="D317" s="336">
        <v>10</v>
      </c>
      <c r="E317" s="337">
        <f t="shared" si="12"/>
        <v>-0.231</v>
      </c>
      <c r="F317" s="187" t="str">
        <f t="shared" si="13"/>
        <v>是</v>
      </c>
      <c r="G317" s="333" t="str">
        <f t="shared" si="14"/>
        <v>项</v>
      </c>
    </row>
    <row r="318" ht="36" hidden="1" customHeight="1" spans="1:7">
      <c r="A318" s="334">
        <v>2040603</v>
      </c>
      <c r="B318" s="335" t="s">
        <v>76</v>
      </c>
      <c r="C318" s="336">
        <v>0</v>
      </c>
      <c r="D318" s="336">
        <v>0</v>
      </c>
      <c r="E318" s="337">
        <f t="shared" si="12"/>
        <v>0</v>
      </c>
      <c r="F318" s="187" t="str">
        <f t="shared" si="13"/>
        <v>否</v>
      </c>
      <c r="G318" s="333" t="str">
        <f t="shared" si="14"/>
        <v>项</v>
      </c>
    </row>
    <row r="319" ht="32" customHeight="1" spans="1:7">
      <c r="A319" s="334">
        <v>2040604</v>
      </c>
      <c r="B319" s="335" t="s">
        <v>253</v>
      </c>
      <c r="C319" s="336">
        <v>4</v>
      </c>
      <c r="D319" s="336">
        <v>3</v>
      </c>
      <c r="E319" s="337">
        <f t="shared" si="12"/>
        <v>-0.25</v>
      </c>
      <c r="F319" s="187" t="str">
        <f t="shared" si="13"/>
        <v>是</v>
      </c>
      <c r="G319" s="333" t="str">
        <f t="shared" si="14"/>
        <v>项</v>
      </c>
    </row>
    <row r="320" ht="32" customHeight="1" spans="1:7">
      <c r="A320" s="334">
        <v>2040605</v>
      </c>
      <c r="B320" s="335" t="s">
        <v>254</v>
      </c>
      <c r="C320" s="336">
        <v>4</v>
      </c>
      <c r="D320" s="336">
        <v>2</v>
      </c>
      <c r="E320" s="337">
        <f t="shared" si="12"/>
        <v>-0.5</v>
      </c>
      <c r="F320" s="187" t="str">
        <f t="shared" si="13"/>
        <v>是</v>
      </c>
      <c r="G320" s="333" t="str">
        <f t="shared" si="14"/>
        <v>项</v>
      </c>
    </row>
    <row r="321" ht="36" hidden="1" customHeight="1" spans="1:7">
      <c r="A321" s="334">
        <v>2040606</v>
      </c>
      <c r="B321" s="335" t="s">
        <v>255</v>
      </c>
      <c r="C321" s="336">
        <v>0</v>
      </c>
      <c r="D321" s="336">
        <v>0</v>
      </c>
      <c r="E321" s="337">
        <f t="shared" si="12"/>
        <v>0</v>
      </c>
      <c r="F321" s="187" t="str">
        <f t="shared" si="13"/>
        <v>否</v>
      </c>
      <c r="G321" s="333" t="str">
        <f t="shared" si="14"/>
        <v>项</v>
      </c>
    </row>
    <row r="322" ht="32" customHeight="1" spans="1:7">
      <c r="A322" s="334">
        <v>2040607</v>
      </c>
      <c r="B322" s="335" t="s">
        <v>256</v>
      </c>
      <c r="C322" s="336">
        <v>1</v>
      </c>
      <c r="D322" s="336">
        <v>1</v>
      </c>
      <c r="E322" s="337">
        <f t="shared" si="12"/>
        <v>0</v>
      </c>
      <c r="F322" s="187" t="str">
        <f t="shared" si="13"/>
        <v>是</v>
      </c>
      <c r="G322" s="333" t="str">
        <f t="shared" si="14"/>
        <v>项</v>
      </c>
    </row>
    <row r="323" ht="36" hidden="1" customHeight="1" spans="1:7">
      <c r="A323" s="334">
        <v>2040608</v>
      </c>
      <c r="B323" s="335" t="s">
        <v>257</v>
      </c>
      <c r="C323" s="336">
        <v>0</v>
      </c>
      <c r="D323" s="336">
        <v>0</v>
      </c>
      <c r="E323" s="337">
        <f t="shared" si="12"/>
        <v>0</v>
      </c>
      <c r="F323" s="187" t="str">
        <f t="shared" si="13"/>
        <v>否</v>
      </c>
      <c r="G323" s="333" t="str">
        <f t="shared" si="14"/>
        <v>项</v>
      </c>
    </row>
    <row r="324" ht="32" customHeight="1" spans="1:7">
      <c r="A324" s="334">
        <v>2040610</v>
      </c>
      <c r="B324" s="335" t="s">
        <v>258</v>
      </c>
      <c r="C324" s="336">
        <v>10</v>
      </c>
      <c r="D324" s="336">
        <v>6</v>
      </c>
      <c r="E324" s="337">
        <f t="shared" ref="E324:E387" si="15">IF(C324&lt;0,"",IFERROR(D324/C324-1,0))</f>
        <v>-0.4</v>
      </c>
      <c r="F324" s="187" t="str">
        <f t="shared" ref="F324:F387" si="16">IF(LEN(A324)=3,"是",IF(B324&lt;&gt;"",IF(SUM(C324:D324)&lt;&gt;0,"是","否"),"是"))</f>
        <v>是</v>
      </c>
      <c r="G324" s="333" t="str">
        <f t="shared" ref="G324:G387" si="17">IF(LEN(A324)=3,"类",IF(LEN(A324)=5,"款","项"))</f>
        <v>项</v>
      </c>
    </row>
    <row r="325" ht="36" hidden="1" customHeight="1" spans="1:7">
      <c r="A325" s="334">
        <v>2040612</v>
      </c>
      <c r="B325" s="335" t="s">
        <v>259</v>
      </c>
      <c r="C325" s="336">
        <v>0</v>
      </c>
      <c r="D325" s="336">
        <v>0</v>
      </c>
      <c r="E325" s="337">
        <f t="shared" si="15"/>
        <v>0</v>
      </c>
      <c r="F325" s="187" t="str">
        <f t="shared" si="16"/>
        <v>否</v>
      </c>
      <c r="G325" s="333" t="str">
        <f t="shared" si="17"/>
        <v>项</v>
      </c>
    </row>
    <row r="326" ht="36" hidden="1" customHeight="1" spans="1:7">
      <c r="A326" s="334">
        <v>2040613</v>
      </c>
      <c r="B326" s="335" t="s">
        <v>114</v>
      </c>
      <c r="C326" s="336">
        <v>0</v>
      </c>
      <c r="D326" s="336">
        <v>0</v>
      </c>
      <c r="E326" s="337">
        <f t="shared" si="15"/>
        <v>0</v>
      </c>
      <c r="F326" s="187" t="str">
        <f t="shared" si="16"/>
        <v>否</v>
      </c>
      <c r="G326" s="333" t="str">
        <f t="shared" si="17"/>
        <v>项</v>
      </c>
    </row>
    <row r="327" ht="36" hidden="1" customHeight="1" spans="1:7">
      <c r="A327" s="334">
        <v>2040650</v>
      </c>
      <c r="B327" s="335" t="s">
        <v>83</v>
      </c>
      <c r="C327" s="336">
        <v>0</v>
      </c>
      <c r="D327" s="336">
        <v>0</v>
      </c>
      <c r="E327" s="337">
        <f t="shared" si="15"/>
        <v>0</v>
      </c>
      <c r="F327" s="187" t="str">
        <f t="shared" si="16"/>
        <v>否</v>
      </c>
      <c r="G327" s="333" t="str">
        <f t="shared" si="17"/>
        <v>项</v>
      </c>
    </row>
    <row r="328" ht="32" customHeight="1" spans="1:7">
      <c r="A328" s="334">
        <v>2040699</v>
      </c>
      <c r="B328" s="335" t="s">
        <v>260</v>
      </c>
      <c r="C328" s="336">
        <v>6</v>
      </c>
      <c r="D328" s="336">
        <v>3</v>
      </c>
      <c r="E328" s="337">
        <f t="shared" si="15"/>
        <v>-0.5</v>
      </c>
      <c r="F328" s="187" t="str">
        <f t="shared" si="16"/>
        <v>是</v>
      </c>
      <c r="G328" s="333" t="str">
        <f t="shared" si="17"/>
        <v>项</v>
      </c>
    </row>
    <row r="329" ht="36" hidden="1" customHeight="1" spans="1:7">
      <c r="A329" s="331">
        <v>20407</v>
      </c>
      <c r="B329" s="220" t="s">
        <v>261</v>
      </c>
      <c r="C329" s="332">
        <f>((((SUM(C330:C338))+0)+0)+0)+0</f>
        <v>0</v>
      </c>
      <c r="D329" s="332">
        <f>((((SUM(D330:D338))+0)+0)+0)+0</f>
        <v>0</v>
      </c>
      <c r="E329" s="186">
        <f t="shared" si="15"/>
        <v>0</v>
      </c>
      <c r="F329" s="187" t="str">
        <f t="shared" si="16"/>
        <v>否</v>
      </c>
      <c r="G329" s="333" t="str">
        <f t="shared" si="17"/>
        <v>款</v>
      </c>
    </row>
    <row r="330" ht="36" hidden="1" customHeight="1" spans="1:7">
      <c r="A330" s="334">
        <v>2040701</v>
      </c>
      <c r="B330" s="335" t="s">
        <v>74</v>
      </c>
      <c r="C330" s="336">
        <v>0</v>
      </c>
      <c r="D330" s="336">
        <v>0</v>
      </c>
      <c r="E330" s="337">
        <f t="shared" si="15"/>
        <v>0</v>
      </c>
      <c r="F330" s="187" t="str">
        <f t="shared" si="16"/>
        <v>否</v>
      </c>
      <c r="G330" s="333" t="str">
        <f t="shared" si="17"/>
        <v>项</v>
      </c>
    </row>
    <row r="331" ht="36" hidden="1" customHeight="1" spans="1:7">
      <c r="A331" s="334">
        <v>2040702</v>
      </c>
      <c r="B331" s="335" t="s">
        <v>75</v>
      </c>
      <c r="C331" s="336">
        <v>0</v>
      </c>
      <c r="D331" s="336">
        <v>0</v>
      </c>
      <c r="E331" s="337">
        <f t="shared" si="15"/>
        <v>0</v>
      </c>
      <c r="F331" s="187" t="str">
        <f t="shared" si="16"/>
        <v>否</v>
      </c>
      <c r="G331" s="333" t="str">
        <f t="shared" si="17"/>
        <v>项</v>
      </c>
    </row>
    <row r="332" ht="36" hidden="1" customHeight="1" spans="1:7">
      <c r="A332" s="334">
        <v>2040703</v>
      </c>
      <c r="B332" s="335" t="s">
        <v>76</v>
      </c>
      <c r="C332" s="336">
        <v>0</v>
      </c>
      <c r="D332" s="336">
        <v>0</v>
      </c>
      <c r="E332" s="337">
        <f t="shared" si="15"/>
        <v>0</v>
      </c>
      <c r="F332" s="187" t="str">
        <f t="shared" si="16"/>
        <v>否</v>
      </c>
      <c r="G332" s="333" t="str">
        <f t="shared" si="17"/>
        <v>项</v>
      </c>
    </row>
    <row r="333" ht="36" hidden="1" customHeight="1" spans="1:7">
      <c r="A333" s="334">
        <v>2040704</v>
      </c>
      <c r="B333" s="335" t="s">
        <v>262</v>
      </c>
      <c r="C333" s="336">
        <v>0</v>
      </c>
      <c r="D333" s="336">
        <v>0</v>
      </c>
      <c r="E333" s="337">
        <f t="shared" si="15"/>
        <v>0</v>
      </c>
      <c r="F333" s="187" t="str">
        <f t="shared" si="16"/>
        <v>否</v>
      </c>
      <c r="G333" s="333" t="str">
        <f t="shared" si="17"/>
        <v>项</v>
      </c>
    </row>
    <row r="334" ht="36" hidden="1" customHeight="1" spans="1:7">
      <c r="A334" s="334">
        <v>2040705</v>
      </c>
      <c r="B334" s="335" t="s">
        <v>263</v>
      </c>
      <c r="C334" s="336">
        <v>0</v>
      </c>
      <c r="D334" s="336">
        <v>0</v>
      </c>
      <c r="E334" s="337">
        <f t="shared" si="15"/>
        <v>0</v>
      </c>
      <c r="F334" s="187" t="str">
        <f t="shared" si="16"/>
        <v>否</v>
      </c>
      <c r="G334" s="333" t="str">
        <f t="shared" si="17"/>
        <v>项</v>
      </c>
    </row>
    <row r="335" ht="36" hidden="1" customHeight="1" spans="1:7">
      <c r="A335" s="334">
        <v>2040706</v>
      </c>
      <c r="B335" s="335" t="s">
        <v>264</v>
      </c>
      <c r="C335" s="336">
        <v>0</v>
      </c>
      <c r="D335" s="336">
        <v>0</v>
      </c>
      <c r="E335" s="337">
        <f t="shared" si="15"/>
        <v>0</v>
      </c>
      <c r="F335" s="187" t="str">
        <f t="shared" si="16"/>
        <v>否</v>
      </c>
      <c r="G335" s="333" t="str">
        <f t="shared" si="17"/>
        <v>项</v>
      </c>
    </row>
    <row r="336" ht="36" hidden="1" customHeight="1" spans="1:7">
      <c r="A336" s="334">
        <v>2040707</v>
      </c>
      <c r="B336" s="335" t="s">
        <v>114</v>
      </c>
      <c r="C336" s="336">
        <v>0</v>
      </c>
      <c r="D336" s="336">
        <v>0</v>
      </c>
      <c r="E336" s="337">
        <f t="shared" si="15"/>
        <v>0</v>
      </c>
      <c r="F336" s="187" t="str">
        <f t="shared" si="16"/>
        <v>否</v>
      </c>
      <c r="G336" s="333" t="str">
        <f t="shared" si="17"/>
        <v>项</v>
      </c>
    </row>
    <row r="337" ht="36" hidden="1" customHeight="1" spans="1:7">
      <c r="A337" s="334">
        <v>2040750</v>
      </c>
      <c r="B337" s="335" t="s">
        <v>83</v>
      </c>
      <c r="C337" s="336">
        <v>0</v>
      </c>
      <c r="D337" s="336">
        <v>0</v>
      </c>
      <c r="E337" s="337">
        <f t="shared" si="15"/>
        <v>0</v>
      </c>
      <c r="F337" s="187" t="str">
        <f t="shared" si="16"/>
        <v>否</v>
      </c>
      <c r="G337" s="333" t="str">
        <f t="shared" si="17"/>
        <v>项</v>
      </c>
    </row>
    <row r="338" ht="36" hidden="1" customHeight="1" spans="1:7">
      <c r="A338" s="334">
        <v>2040799</v>
      </c>
      <c r="B338" s="335" t="s">
        <v>265</v>
      </c>
      <c r="C338" s="336">
        <v>0</v>
      </c>
      <c r="D338" s="336">
        <v>0</v>
      </c>
      <c r="E338" s="337">
        <f t="shared" si="15"/>
        <v>0</v>
      </c>
      <c r="F338" s="187" t="str">
        <f t="shared" si="16"/>
        <v>否</v>
      </c>
      <c r="G338" s="333" t="str">
        <f t="shared" si="17"/>
        <v>项</v>
      </c>
    </row>
    <row r="339" ht="36" hidden="1" customHeight="1" spans="1:7">
      <c r="A339" s="331">
        <v>20408</v>
      </c>
      <c r="B339" s="220" t="s">
        <v>266</v>
      </c>
      <c r="C339" s="332">
        <f>((((SUM(C340:C348))+0)+0)+0)+0</f>
        <v>0</v>
      </c>
      <c r="D339" s="332">
        <f>((((SUM(D340:D348))+0)+0)+0)+0</f>
        <v>0</v>
      </c>
      <c r="E339" s="186">
        <f t="shared" si="15"/>
        <v>0</v>
      </c>
      <c r="F339" s="187" t="str">
        <f t="shared" si="16"/>
        <v>否</v>
      </c>
      <c r="G339" s="333" t="str">
        <f t="shared" si="17"/>
        <v>款</v>
      </c>
    </row>
    <row r="340" ht="36" hidden="1" customHeight="1" spans="1:7">
      <c r="A340" s="334">
        <v>2040801</v>
      </c>
      <c r="B340" s="335" t="s">
        <v>74</v>
      </c>
      <c r="C340" s="336">
        <v>0</v>
      </c>
      <c r="D340" s="336">
        <v>0</v>
      </c>
      <c r="E340" s="337">
        <f t="shared" si="15"/>
        <v>0</v>
      </c>
      <c r="F340" s="187" t="str">
        <f t="shared" si="16"/>
        <v>否</v>
      </c>
      <c r="G340" s="333" t="str">
        <f t="shared" si="17"/>
        <v>项</v>
      </c>
    </row>
    <row r="341" ht="36" hidden="1" customHeight="1" spans="1:7">
      <c r="A341" s="334">
        <v>2040802</v>
      </c>
      <c r="B341" s="335" t="s">
        <v>75</v>
      </c>
      <c r="C341" s="336">
        <v>0</v>
      </c>
      <c r="D341" s="336">
        <v>0</v>
      </c>
      <c r="E341" s="337">
        <f t="shared" si="15"/>
        <v>0</v>
      </c>
      <c r="F341" s="187" t="str">
        <f t="shared" si="16"/>
        <v>否</v>
      </c>
      <c r="G341" s="333" t="str">
        <f t="shared" si="17"/>
        <v>项</v>
      </c>
    </row>
    <row r="342" ht="36" hidden="1" customHeight="1" spans="1:7">
      <c r="A342" s="334">
        <v>2040803</v>
      </c>
      <c r="B342" s="335" t="s">
        <v>76</v>
      </c>
      <c r="C342" s="336">
        <v>0</v>
      </c>
      <c r="D342" s="336">
        <v>0</v>
      </c>
      <c r="E342" s="337">
        <f t="shared" si="15"/>
        <v>0</v>
      </c>
      <c r="F342" s="187" t="str">
        <f t="shared" si="16"/>
        <v>否</v>
      </c>
      <c r="G342" s="333" t="str">
        <f t="shared" si="17"/>
        <v>项</v>
      </c>
    </row>
    <row r="343" ht="36" hidden="1" customHeight="1" spans="1:7">
      <c r="A343" s="334">
        <v>2040804</v>
      </c>
      <c r="B343" s="335" t="s">
        <v>267</v>
      </c>
      <c r="C343" s="336">
        <v>0</v>
      </c>
      <c r="D343" s="336">
        <v>0</v>
      </c>
      <c r="E343" s="337">
        <f t="shared" si="15"/>
        <v>0</v>
      </c>
      <c r="F343" s="187" t="str">
        <f t="shared" si="16"/>
        <v>否</v>
      </c>
      <c r="G343" s="333" t="str">
        <f t="shared" si="17"/>
        <v>项</v>
      </c>
    </row>
    <row r="344" ht="36" hidden="1" customHeight="1" spans="1:7">
      <c r="A344" s="334">
        <v>2040805</v>
      </c>
      <c r="B344" s="335" t="s">
        <v>268</v>
      </c>
      <c r="C344" s="336">
        <v>0</v>
      </c>
      <c r="D344" s="336">
        <v>0</v>
      </c>
      <c r="E344" s="337">
        <f t="shared" si="15"/>
        <v>0</v>
      </c>
      <c r="F344" s="187" t="str">
        <f t="shared" si="16"/>
        <v>否</v>
      </c>
      <c r="G344" s="333" t="str">
        <f t="shared" si="17"/>
        <v>项</v>
      </c>
    </row>
    <row r="345" ht="36" hidden="1" customHeight="1" spans="1:7">
      <c r="A345" s="334">
        <v>2040806</v>
      </c>
      <c r="B345" s="335" t="s">
        <v>269</v>
      </c>
      <c r="C345" s="336">
        <v>0</v>
      </c>
      <c r="D345" s="336">
        <v>0</v>
      </c>
      <c r="E345" s="337">
        <f t="shared" si="15"/>
        <v>0</v>
      </c>
      <c r="F345" s="187" t="str">
        <f t="shared" si="16"/>
        <v>否</v>
      </c>
      <c r="G345" s="333" t="str">
        <f t="shared" si="17"/>
        <v>项</v>
      </c>
    </row>
    <row r="346" ht="36" hidden="1" customHeight="1" spans="1:7">
      <c r="A346" s="334">
        <v>2040807</v>
      </c>
      <c r="B346" s="335" t="s">
        <v>114</v>
      </c>
      <c r="C346" s="336">
        <v>0</v>
      </c>
      <c r="D346" s="336">
        <v>0</v>
      </c>
      <c r="E346" s="337">
        <f t="shared" si="15"/>
        <v>0</v>
      </c>
      <c r="F346" s="187" t="str">
        <f t="shared" si="16"/>
        <v>否</v>
      </c>
      <c r="G346" s="333" t="str">
        <f t="shared" si="17"/>
        <v>项</v>
      </c>
    </row>
    <row r="347" ht="36" hidden="1" customHeight="1" spans="1:7">
      <c r="A347" s="334">
        <v>2040850</v>
      </c>
      <c r="B347" s="335" t="s">
        <v>83</v>
      </c>
      <c r="C347" s="336">
        <v>0</v>
      </c>
      <c r="D347" s="336">
        <v>0</v>
      </c>
      <c r="E347" s="337">
        <f t="shared" si="15"/>
        <v>0</v>
      </c>
      <c r="F347" s="187" t="str">
        <f t="shared" si="16"/>
        <v>否</v>
      </c>
      <c r="G347" s="333" t="str">
        <f t="shared" si="17"/>
        <v>项</v>
      </c>
    </row>
    <row r="348" ht="36" hidden="1" customHeight="1" spans="1:7">
      <c r="A348" s="334">
        <v>2040899</v>
      </c>
      <c r="B348" s="335" t="s">
        <v>270</v>
      </c>
      <c r="C348" s="336">
        <v>0</v>
      </c>
      <c r="D348" s="336">
        <v>0</v>
      </c>
      <c r="E348" s="337">
        <f t="shared" si="15"/>
        <v>0</v>
      </c>
      <c r="F348" s="187" t="str">
        <f t="shared" si="16"/>
        <v>否</v>
      </c>
      <c r="G348" s="333" t="str">
        <f t="shared" si="17"/>
        <v>项</v>
      </c>
    </row>
    <row r="349" ht="36" hidden="1" customHeight="1" spans="1:7">
      <c r="A349" s="331">
        <v>20409</v>
      </c>
      <c r="B349" s="220" t="s">
        <v>271</v>
      </c>
      <c r="C349" s="332">
        <f>((((SUM(C350:C356))+0)+0)+0)+0</f>
        <v>0</v>
      </c>
      <c r="D349" s="332">
        <f>((((SUM(D350:D356))+0)+0)+0)+0</f>
        <v>0</v>
      </c>
      <c r="E349" s="186">
        <f t="shared" si="15"/>
        <v>0</v>
      </c>
      <c r="F349" s="187" t="str">
        <f t="shared" si="16"/>
        <v>否</v>
      </c>
      <c r="G349" s="333" t="str">
        <f t="shared" si="17"/>
        <v>款</v>
      </c>
    </row>
    <row r="350" ht="36" hidden="1" customHeight="1" spans="1:7">
      <c r="A350" s="334">
        <v>2040901</v>
      </c>
      <c r="B350" s="335" t="s">
        <v>74</v>
      </c>
      <c r="C350" s="336">
        <v>0</v>
      </c>
      <c r="D350" s="336">
        <v>0</v>
      </c>
      <c r="E350" s="337">
        <f t="shared" si="15"/>
        <v>0</v>
      </c>
      <c r="F350" s="187" t="str">
        <f t="shared" si="16"/>
        <v>否</v>
      </c>
      <c r="G350" s="333" t="str">
        <f t="shared" si="17"/>
        <v>项</v>
      </c>
    </row>
    <row r="351" ht="36" hidden="1" customHeight="1" spans="1:7">
      <c r="A351" s="334">
        <v>2040902</v>
      </c>
      <c r="B351" s="335" t="s">
        <v>75</v>
      </c>
      <c r="C351" s="336">
        <v>0</v>
      </c>
      <c r="D351" s="336">
        <v>0</v>
      </c>
      <c r="E351" s="337">
        <f t="shared" si="15"/>
        <v>0</v>
      </c>
      <c r="F351" s="187" t="str">
        <f t="shared" si="16"/>
        <v>否</v>
      </c>
      <c r="G351" s="333" t="str">
        <f t="shared" si="17"/>
        <v>项</v>
      </c>
    </row>
    <row r="352" ht="36" hidden="1" customHeight="1" spans="1:7">
      <c r="A352" s="334">
        <v>2040903</v>
      </c>
      <c r="B352" s="335" t="s">
        <v>76</v>
      </c>
      <c r="C352" s="336">
        <v>0</v>
      </c>
      <c r="D352" s="336">
        <v>0</v>
      </c>
      <c r="E352" s="337">
        <f t="shared" si="15"/>
        <v>0</v>
      </c>
      <c r="F352" s="187" t="str">
        <f t="shared" si="16"/>
        <v>否</v>
      </c>
      <c r="G352" s="333" t="str">
        <f t="shared" si="17"/>
        <v>项</v>
      </c>
    </row>
    <row r="353" ht="36" hidden="1" customHeight="1" spans="1:7">
      <c r="A353" s="334">
        <v>2040904</v>
      </c>
      <c r="B353" s="335" t="s">
        <v>272</v>
      </c>
      <c r="C353" s="336">
        <v>0</v>
      </c>
      <c r="D353" s="336">
        <v>0</v>
      </c>
      <c r="E353" s="337">
        <f t="shared" si="15"/>
        <v>0</v>
      </c>
      <c r="F353" s="187" t="str">
        <f t="shared" si="16"/>
        <v>否</v>
      </c>
      <c r="G353" s="333" t="str">
        <f t="shared" si="17"/>
        <v>项</v>
      </c>
    </row>
    <row r="354" ht="36" hidden="1" customHeight="1" spans="1:7">
      <c r="A354" s="334">
        <v>2040905</v>
      </c>
      <c r="B354" s="335" t="s">
        <v>273</v>
      </c>
      <c r="C354" s="336">
        <v>0</v>
      </c>
      <c r="D354" s="336">
        <v>0</v>
      </c>
      <c r="E354" s="337">
        <f t="shared" si="15"/>
        <v>0</v>
      </c>
      <c r="F354" s="187" t="str">
        <f t="shared" si="16"/>
        <v>否</v>
      </c>
      <c r="G354" s="333" t="str">
        <f t="shared" si="17"/>
        <v>项</v>
      </c>
    </row>
    <row r="355" ht="36" hidden="1" customHeight="1" spans="1:7">
      <c r="A355" s="334">
        <v>2040950</v>
      </c>
      <c r="B355" s="335" t="s">
        <v>83</v>
      </c>
      <c r="C355" s="336">
        <v>0</v>
      </c>
      <c r="D355" s="336">
        <v>0</v>
      </c>
      <c r="E355" s="337">
        <f t="shared" si="15"/>
        <v>0</v>
      </c>
      <c r="F355" s="187" t="str">
        <f t="shared" si="16"/>
        <v>否</v>
      </c>
      <c r="G355" s="333" t="str">
        <f t="shared" si="17"/>
        <v>项</v>
      </c>
    </row>
    <row r="356" ht="36" hidden="1" customHeight="1" spans="1:7">
      <c r="A356" s="334">
        <v>2040999</v>
      </c>
      <c r="B356" s="335" t="s">
        <v>274</v>
      </c>
      <c r="C356" s="336">
        <v>0</v>
      </c>
      <c r="D356" s="336">
        <v>0</v>
      </c>
      <c r="E356" s="337">
        <f t="shared" si="15"/>
        <v>0</v>
      </c>
      <c r="F356" s="187" t="str">
        <f t="shared" si="16"/>
        <v>否</v>
      </c>
      <c r="G356" s="333" t="str">
        <f t="shared" si="17"/>
        <v>项</v>
      </c>
    </row>
    <row r="357" ht="36" hidden="1" customHeight="1" spans="1:7">
      <c r="A357" s="331">
        <v>20410</v>
      </c>
      <c r="B357" s="220" t="s">
        <v>275</v>
      </c>
      <c r="C357" s="332">
        <f>((((SUM(C358:C362))+0)+0)+0)+0</f>
        <v>0</v>
      </c>
      <c r="D357" s="332">
        <f>((((SUM(D358:D362))+0)+0)+0)+0</f>
        <v>0</v>
      </c>
      <c r="E357" s="186">
        <f t="shared" si="15"/>
        <v>0</v>
      </c>
      <c r="F357" s="187" t="str">
        <f t="shared" si="16"/>
        <v>否</v>
      </c>
      <c r="G357" s="333" t="str">
        <f t="shared" si="17"/>
        <v>款</v>
      </c>
    </row>
    <row r="358" ht="36" hidden="1" customHeight="1" spans="1:7">
      <c r="A358" s="334">
        <v>2041001</v>
      </c>
      <c r="B358" s="335" t="s">
        <v>74</v>
      </c>
      <c r="C358" s="336">
        <v>0</v>
      </c>
      <c r="D358" s="336">
        <v>0</v>
      </c>
      <c r="E358" s="337">
        <f t="shared" si="15"/>
        <v>0</v>
      </c>
      <c r="F358" s="187" t="str">
        <f t="shared" si="16"/>
        <v>否</v>
      </c>
      <c r="G358" s="333" t="str">
        <f t="shared" si="17"/>
        <v>项</v>
      </c>
    </row>
    <row r="359" ht="36" hidden="1" customHeight="1" spans="1:7">
      <c r="A359" s="334">
        <v>2041002</v>
      </c>
      <c r="B359" s="335" t="s">
        <v>75</v>
      </c>
      <c r="C359" s="336">
        <v>0</v>
      </c>
      <c r="D359" s="336">
        <v>0</v>
      </c>
      <c r="E359" s="337">
        <f t="shared" si="15"/>
        <v>0</v>
      </c>
      <c r="F359" s="187" t="str">
        <f t="shared" si="16"/>
        <v>否</v>
      </c>
      <c r="G359" s="333" t="str">
        <f t="shared" si="17"/>
        <v>项</v>
      </c>
    </row>
    <row r="360" ht="36" hidden="1" customHeight="1" spans="1:7">
      <c r="A360" s="334">
        <v>2041006</v>
      </c>
      <c r="B360" s="335" t="s">
        <v>114</v>
      </c>
      <c r="C360" s="336">
        <v>0</v>
      </c>
      <c r="D360" s="336">
        <v>0</v>
      </c>
      <c r="E360" s="337">
        <f t="shared" si="15"/>
        <v>0</v>
      </c>
      <c r="F360" s="187" t="str">
        <f t="shared" si="16"/>
        <v>否</v>
      </c>
      <c r="G360" s="333" t="str">
        <f t="shared" si="17"/>
        <v>项</v>
      </c>
    </row>
    <row r="361" ht="36" hidden="1" customHeight="1" spans="1:7">
      <c r="A361" s="334">
        <v>2041007</v>
      </c>
      <c r="B361" s="335" t="s">
        <v>276</v>
      </c>
      <c r="C361" s="336">
        <v>0</v>
      </c>
      <c r="D361" s="336">
        <v>0</v>
      </c>
      <c r="E361" s="337">
        <f t="shared" si="15"/>
        <v>0</v>
      </c>
      <c r="F361" s="187" t="str">
        <f t="shared" si="16"/>
        <v>否</v>
      </c>
      <c r="G361" s="333" t="str">
        <f t="shared" si="17"/>
        <v>项</v>
      </c>
    </row>
    <row r="362" ht="36" hidden="1" customHeight="1" spans="1:7">
      <c r="A362" s="334">
        <v>2041099</v>
      </c>
      <c r="B362" s="335" t="s">
        <v>277</v>
      </c>
      <c r="C362" s="336">
        <v>0</v>
      </c>
      <c r="D362" s="336">
        <v>0</v>
      </c>
      <c r="E362" s="337">
        <f t="shared" si="15"/>
        <v>0</v>
      </c>
      <c r="F362" s="187" t="str">
        <f t="shared" si="16"/>
        <v>否</v>
      </c>
      <c r="G362" s="333" t="str">
        <f t="shared" si="17"/>
        <v>项</v>
      </c>
    </row>
    <row r="363" ht="32" customHeight="1" spans="1:7">
      <c r="A363" s="331">
        <v>20499</v>
      </c>
      <c r="B363" s="220" t="s">
        <v>278</v>
      </c>
      <c r="C363" s="332">
        <f>((((SUM(C364:C365))+0)+0)+0)+0</f>
        <v>1</v>
      </c>
      <c r="D363" s="332">
        <f>((((SUM(D364:D365))+0)+0)+0)+0</f>
        <v>494</v>
      </c>
      <c r="E363" s="186">
        <f t="shared" si="15"/>
        <v>493</v>
      </c>
      <c r="F363" s="187" t="str">
        <f t="shared" si="16"/>
        <v>是</v>
      </c>
      <c r="G363" s="333" t="str">
        <f t="shared" si="17"/>
        <v>款</v>
      </c>
    </row>
    <row r="364" ht="36" hidden="1" customHeight="1" spans="1:7">
      <c r="A364" s="340">
        <v>2049902</v>
      </c>
      <c r="B364" s="335" t="s">
        <v>279</v>
      </c>
      <c r="C364" s="336">
        <v>0</v>
      </c>
      <c r="D364" s="336">
        <v>0</v>
      </c>
      <c r="E364" s="337">
        <f t="shared" si="15"/>
        <v>0</v>
      </c>
      <c r="F364" s="187" t="str">
        <f t="shared" si="16"/>
        <v>否</v>
      </c>
      <c r="G364" s="333" t="str">
        <f t="shared" si="17"/>
        <v>项</v>
      </c>
    </row>
    <row r="365" ht="32" customHeight="1" spans="1:7">
      <c r="A365" s="346">
        <v>2049999</v>
      </c>
      <c r="B365" s="335" t="s">
        <v>278</v>
      </c>
      <c r="C365" s="336">
        <v>1</v>
      </c>
      <c r="D365" s="336">
        <v>494</v>
      </c>
      <c r="E365" s="337">
        <f t="shared" si="15"/>
        <v>493</v>
      </c>
      <c r="F365" s="187" t="str">
        <f t="shared" si="16"/>
        <v>是</v>
      </c>
      <c r="G365" s="333" t="str">
        <f t="shared" si="17"/>
        <v>项</v>
      </c>
    </row>
    <row r="366" ht="36" hidden="1" customHeight="1" spans="1:7">
      <c r="A366" s="122" t="s">
        <v>280</v>
      </c>
      <c r="B366" s="344" t="s">
        <v>210</v>
      </c>
      <c r="C366" s="336"/>
      <c r="D366" s="336">
        <v>0</v>
      </c>
      <c r="E366" s="186">
        <f t="shared" si="15"/>
        <v>0</v>
      </c>
      <c r="F366" s="187" t="str">
        <f t="shared" si="16"/>
        <v>否</v>
      </c>
      <c r="G366" s="333" t="str">
        <f t="shared" si="17"/>
        <v>项</v>
      </c>
    </row>
    <row r="367" ht="36" hidden="1" customHeight="1" spans="1:7">
      <c r="A367" s="122" t="s">
        <v>281</v>
      </c>
      <c r="B367" s="344" t="s">
        <v>282</v>
      </c>
      <c r="C367" s="336">
        <v>0</v>
      </c>
      <c r="D367" s="336">
        <v>0</v>
      </c>
      <c r="E367" s="186">
        <f t="shared" si="15"/>
        <v>0</v>
      </c>
      <c r="F367" s="187" t="str">
        <f t="shared" si="16"/>
        <v>否</v>
      </c>
      <c r="G367" s="333" t="str">
        <f t="shared" si="17"/>
        <v>项</v>
      </c>
    </row>
    <row r="368" ht="32" customHeight="1" spans="1:7">
      <c r="A368" s="331">
        <v>205</v>
      </c>
      <c r="B368" s="171" t="s">
        <v>283</v>
      </c>
      <c r="C368" s="332">
        <f>((((SUM(C369,C374,C381,C387,C393,C397,C401,C405,C411,C418,C420:C421))+0)+0)+0)+0</f>
        <v>79300</v>
      </c>
      <c r="D368" s="332">
        <f>((((SUM(D369,D374,D381,D387,D393,D397,D401,D405,D411,D418,D420:D421))+0)+0)+0)+0</f>
        <v>84000</v>
      </c>
      <c r="E368" s="186">
        <f t="shared" si="15"/>
        <v>0.059</v>
      </c>
      <c r="F368" s="187" t="str">
        <f t="shared" si="16"/>
        <v>是</v>
      </c>
      <c r="G368" s="333" t="str">
        <f t="shared" si="17"/>
        <v>类</v>
      </c>
    </row>
    <row r="369" ht="32" customHeight="1" spans="1:7">
      <c r="A369" s="331">
        <v>20501</v>
      </c>
      <c r="B369" s="220" t="s">
        <v>284</v>
      </c>
      <c r="C369" s="332">
        <f>((((SUM(C370:C373))+0)+0)+0)+0</f>
        <v>994</v>
      </c>
      <c r="D369" s="332">
        <f>((((SUM(D370:D373))+0)+0)+0)+0</f>
        <v>1067</v>
      </c>
      <c r="E369" s="186">
        <f t="shared" si="15"/>
        <v>0.073</v>
      </c>
      <c r="F369" s="187" t="str">
        <f t="shared" si="16"/>
        <v>是</v>
      </c>
      <c r="G369" s="333" t="str">
        <f t="shared" si="17"/>
        <v>款</v>
      </c>
    </row>
    <row r="370" ht="32" customHeight="1" spans="1:7">
      <c r="A370" s="334">
        <v>2050101</v>
      </c>
      <c r="B370" s="335" t="s">
        <v>74</v>
      </c>
      <c r="C370" s="336">
        <v>811</v>
      </c>
      <c r="D370" s="336">
        <v>893</v>
      </c>
      <c r="E370" s="337">
        <f t="shared" si="15"/>
        <v>0.101</v>
      </c>
      <c r="F370" s="187" t="str">
        <f t="shared" si="16"/>
        <v>是</v>
      </c>
      <c r="G370" s="333" t="str">
        <f t="shared" si="17"/>
        <v>项</v>
      </c>
    </row>
    <row r="371" ht="32" customHeight="1" spans="1:7">
      <c r="A371" s="334">
        <v>2050102</v>
      </c>
      <c r="B371" s="335" t="s">
        <v>75</v>
      </c>
      <c r="C371" s="336">
        <v>183</v>
      </c>
      <c r="D371" s="336">
        <v>174</v>
      </c>
      <c r="E371" s="337">
        <f t="shared" si="15"/>
        <v>-0.049</v>
      </c>
      <c r="F371" s="187" t="str">
        <f t="shared" si="16"/>
        <v>是</v>
      </c>
      <c r="G371" s="333" t="str">
        <f t="shared" si="17"/>
        <v>项</v>
      </c>
    </row>
    <row r="372" ht="36" hidden="1" customHeight="1" spans="1:7">
      <c r="A372" s="334">
        <v>2050103</v>
      </c>
      <c r="B372" s="335" t="s">
        <v>76</v>
      </c>
      <c r="C372" s="336">
        <v>0</v>
      </c>
      <c r="D372" s="336">
        <v>0</v>
      </c>
      <c r="E372" s="337">
        <f t="shared" si="15"/>
        <v>0</v>
      </c>
      <c r="F372" s="187" t="str">
        <f t="shared" si="16"/>
        <v>否</v>
      </c>
      <c r="G372" s="333" t="str">
        <f t="shared" si="17"/>
        <v>项</v>
      </c>
    </row>
    <row r="373" ht="36" hidden="1" customHeight="1" spans="1:7">
      <c r="A373" s="334">
        <v>2050199</v>
      </c>
      <c r="B373" s="335" t="s">
        <v>285</v>
      </c>
      <c r="C373" s="336">
        <v>0</v>
      </c>
      <c r="D373" s="336">
        <v>0</v>
      </c>
      <c r="E373" s="337">
        <f t="shared" si="15"/>
        <v>0</v>
      </c>
      <c r="F373" s="187" t="str">
        <f t="shared" si="16"/>
        <v>否</v>
      </c>
      <c r="G373" s="333" t="str">
        <f t="shared" si="17"/>
        <v>项</v>
      </c>
    </row>
    <row r="374" ht="32" customHeight="1" spans="1:7">
      <c r="A374" s="331">
        <v>20502</v>
      </c>
      <c r="B374" s="220" t="s">
        <v>286</v>
      </c>
      <c r="C374" s="332">
        <f>((((SUM(C375:C380))+0)+0)+0)+0</f>
        <v>67713</v>
      </c>
      <c r="D374" s="332">
        <f>((((SUM(D375:D380))+0)+0)+0)+0</f>
        <v>66156</v>
      </c>
      <c r="E374" s="186">
        <f t="shared" si="15"/>
        <v>-0.023</v>
      </c>
      <c r="F374" s="187" t="str">
        <f t="shared" si="16"/>
        <v>是</v>
      </c>
      <c r="G374" s="333" t="str">
        <f t="shared" si="17"/>
        <v>款</v>
      </c>
    </row>
    <row r="375" ht="32" customHeight="1" spans="1:7">
      <c r="A375" s="334">
        <v>2050201</v>
      </c>
      <c r="B375" s="335" t="s">
        <v>287</v>
      </c>
      <c r="C375" s="336">
        <v>2810</v>
      </c>
      <c r="D375" s="336">
        <v>2335</v>
      </c>
      <c r="E375" s="337">
        <f t="shared" si="15"/>
        <v>-0.169</v>
      </c>
      <c r="F375" s="187" t="str">
        <f t="shared" si="16"/>
        <v>是</v>
      </c>
      <c r="G375" s="333" t="str">
        <f t="shared" si="17"/>
        <v>项</v>
      </c>
    </row>
    <row r="376" ht="32" customHeight="1" spans="1:7">
      <c r="A376" s="334">
        <v>2050202</v>
      </c>
      <c r="B376" s="335" t="s">
        <v>288</v>
      </c>
      <c r="C376" s="336">
        <v>40675</v>
      </c>
      <c r="D376" s="336">
        <v>38078</v>
      </c>
      <c r="E376" s="337">
        <f t="shared" si="15"/>
        <v>-0.064</v>
      </c>
      <c r="F376" s="187" t="str">
        <f t="shared" si="16"/>
        <v>是</v>
      </c>
      <c r="G376" s="333" t="str">
        <f t="shared" si="17"/>
        <v>项</v>
      </c>
    </row>
    <row r="377" ht="32" customHeight="1" spans="1:7">
      <c r="A377" s="334">
        <v>2050203</v>
      </c>
      <c r="B377" s="335" t="s">
        <v>289</v>
      </c>
      <c r="C377" s="336">
        <v>18024</v>
      </c>
      <c r="D377" s="336">
        <v>18928</v>
      </c>
      <c r="E377" s="337">
        <f t="shared" si="15"/>
        <v>0.05</v>
      </c>
      <c r="F377" s="187" t="str">
        <f t="shared" si="16"/>
        <v>是</v>
      </c>
      <c r="G377" s="333" t="str">
        <f t="shared" si="17"/>
        <v>项</v>
      </c>
    </row>
    <row r="378" ht="32" customHeight="1" spans="1:7">
      <c r="A378" s="334">
        <v>2050204</v>
      </c>
      <c r="B378" s="335" t="s">
        <v>290</v>
      </c>
      <c r="C378" s="336">
        <v>6038</v>
      </c>
      <c r="D378" s="336">
        <v>6815</v>
      </c>
      <c r="E378" s="337">
        <f t="shared" si="15"/>
        <v>0.129</v>
      </c>
      <c r="F378" s="187" t="str">
        <f t="shared" si="16"/>
        <v>是</v>
      </c>
      <c r="G378" s="333" t="str">
        <f t="shared" si="17"/>
        <v>项</v>
      </c>
    </row>
    <row r="379" ht="32" customHeight="1" spans="1:7">
      <c r="A379" s="334">
        <v>2050205</v>
      </c>
      <c r="B379" s="335" t="s">
        <v>291</v>
      </c>
      <c r="C379" s="336">
        <v>116</v>
      </c>
      <c r="D379" s="336">
        <v>0</v>
      </c>
      <c r="E379" s="337">
        <f t="shared" si="15"/>
        <v>-1</v>
      </c>
      <c r="F379" s="187" t="str">
        <f t="shared" si="16"/>
        <v>是</v>
      </c>
      <c r="G379" s="333" t="str">
        <f t="shared" si="17"/>
        <v>项</v>
      </c>
    </row>
    <row r="380" ht="32" customHeight="1" spans="1:7">
      <c r="A380" s="334">
        <v>2050299</v>
      </c>
      <c r="B380" s="335" t="s">
        <v>292</v>
      </c>
      <c r="C380" s="336">
        <v>50</v>
      </c>
      <c r="D380" s="336">
        <v>0</v>
      </c>
      <c r="E380" s="337">
        <f t="shared" si="15"/>
        <v>-1</v>
      </c>
      <c r="F380" s="187" t="str">
        <f t="shared" si="16"/>
        <v>是</v>
      </c>
      <c r="G380" s="333" t="str">
        <f t="shared" si="17"/>
        <v>项</v>
      </c>
    </row>
    <row r="381" ht="32" customHeight="1" spans="1:7">
      <c r="A381" s="331">
        <v>20503</v>
      </c>
      <c r="B381" s="220" t="s">
        <v>293</v>
      </c>
      <c r="C381" s="332">
        <f>((((SUM(C382:C386))+0)+0)+0)+0</f>
        <v>3366</v>
      </c>
      <c r="D381" s="332">
        <f>((((SUM(D382:D386))+0)+0)+0)+0</f>
        <v>4090</v>
      </c>
      <c r="E381" s="186">
        <f t="shared" si="15"/>
        <v>0.215</v>
      </c>
      <c r="F381" s="187" t="str">
        <f t="shared" si="16"/>
        <v>是</v>
      </c>
      <c r="G381" s="333" t="str">
        <f t="shared" si="17"/>
        <v>款</v>
      </c>
    </row>
    <row r="382" ht="36" hidden="1" customHeight="1" spans="1:7">
      <c r="A382" s="334">
        <v>2050301</v>
      </c>
      <c r="B382" s="335" t="s">
        <v>294</v>
      </c>
      <c r="C382" s="336">
        <v>0</v>
      </c>
      <c r="D382" s="336">
        <v>0</v>
      </c>
      <c r="E382" s="337">
        <f t="shared" si="15"/>
        <v>0</v>
      </c>
      <c r="F382" s="187" t="str">
        <f t="shared" si="16"/>
        <v>否</v>
      </c>
      <c r="G382" s="333" t="str">
        <f t="shared" si="17"/>
        <v>项</v>
      </c>
    </row>
    <row r="383" ht="32" customHeight="1" spans="1:7">
      <c r="A383" s="334">
        <v>2050302</v>
      </c>
      <c r="B383" s="335" t="s">
        <v>295</v>
      </c>
      <c r="C383" s="336">
        <v>3366</v>
      </c>
      <c r="D383" s="336">
        <v>4090</v>
      </c>
      <c r="E383" s="337">
        <f t="shared" si="15"/>
        <v>0.215</v>
      </c>
      <c r="F383" s="187" t="str">
        <f t="shared" si="16"/>
        <v>是</v>
      </c>
      <c r="G383" s="333" t="str">
        <f t="shared" si="17"/>
        <v>项</v>
      </c>
    </row>
    <row r="384" ht="36" hidden="1" customHeight="1" spans="1:7">
      <c r="A384" s="334">
        <v>2050303</v>
      </c>
      <c r="B384" s="335" t="s">
        <v>296</v>
      </c>
      <c r="C384" s="336">
        <v>0</v>
      </c>
      <c r="D384" s="336">
        <v>0</v>
      </c>
      <c r="E384" s="337">
        <f t="shared" si="15"/>
        <v>0</v>
      </c>
      <c r="F384" s="187" t="str">
        <f t="shared" si="16"/>
        <v>否</v>
      </c>
      <c r="G384" s="333" t="str">
        <f t="shared" si="17"/>
        <v>项</v>
      </c>
    </row>
    <row r="385" ht="36" hidden="1" customHeight="1" spans="1:7">
      <c r="A385" s="334">
        <v>2050305</v>
      </c>
      <c r="B385" s="335" t="s">
        <v>297</v>
      </c>
      <c r="C385" s="336">
        <v>0</v>
      </c>
      <c r="D385" s="336">
        <v>0</v>
      </c>
      <c r="E385" s="337">
        <f t="shared" si="15"/>
        <v>0</v>
      </c>
      <c r="F385" s="187" t="str">
        <f t="shared" si="16"/>
        <v>否</v>
      </c>
      <c r="G385" s="333" t="str">
        <f t="shared" si="17"/>
        <v>项</v>
      </c>
    </row>
    <row r="386" ht="36" hidden="1" customHeight="1" spans="1:7">
      <c r="A386" s="334">
        <v>2050399</v>
      </c>
      <c r="B386" s="335" t="s">
        <v>298</v>
      </c>
      <c r="C386" s="336">
        <v>0</v>
      </c>
      <c r="D386" s="336">
        <v>0</v>
      </c>
      <c r="E386" s="337">
        <f t="shared" si="15"/>
        <v>0</v>
      </c>
      <c r="F386" s="187" t="str">
        <f t="shared" si="16"/>
        <v>否</v>
      </c>
      <c r="G386" s="333" t="str">
        <f t="shared" si="17"/>
        <v>项</v>
      </c>
    </row>
    <row r="387" ht="32" customHeight="1" spans="1:7">
      <c r="A387" s="331">
        <v>20504</v>
      </c>
      <c r="B387" s="220" t="s">
        <v>299</v>
      </c>
      <c r="C387" s="332">
        <f>((((SUM(C388:C392))+0)+0)+0)+0</f>
        <v>92</v>
      </c>
      <c r="D387" s="332">
        <f>((((SUM(D388:D392))+0)+0)+0)+0</f>
        <v>81</v>
      </c>
      <c r="E387" s="186">
        <f t="shared" si="15"/>
        <v>-0.12</v>
      </c>
      <c r="F387" s="187" t="str">
        <f t="shared" si="16"/>
        <v>是</v>
      </c>
      <c r="G387" s="333" t="str">
        <f t="shared" si="17"/>
        <v>款</v>
      </c>
    </row>
    <row r="388" ht="32" customHeight="1" spans="1:7">
      <c r="A388" s="334">
        <v>2050401</v>
      </c>
      <c r="B388" s="335" t="s">
        <v>300</v>
      </c>
      <c r="C388" s="336">
        <v>92</v>
      </c>
      <c r="D388" s="336">
        <v>81</v>
      </c>
      <c r="E388" s="337">
        <f t="shared" ref="E388:E451" si="18">IF(C388&lt;0,"",IFERROR(D388/C388-1,0))</f>
        <v>-0.12</v>
      </c>
      <c r="F388" s="187" t="str">
        <f t="shared" ref="F388:F451" si="19">IF(LEN(A388)=3,"是",IF(B388&lt;&gt;"",IF(SUM(C388:D388)&lt;&gt;0,"是","否"),"是"))</f>
        <v>是</v>
      </c>
      <c r="G388" s="333" t="str">
        <f t="shared" ref="G388:G451" si="20">IF(LEN(A388)=3,"类",IF(LEN(A388)=5,"款","项"))</f>
        <v>项</v>
      </c>
    </row>
    <row r="389" ht="36" hidden="1" customHeight="1" spans="1:7">
      <c r="A389" s="334">
        <v>2050402</v>
      </c>
      <c r="B389" s="335" t="s">
        <v>301</v>
      </c>
      <c r="C389" s="336">
        <v>0</v>
      </c>
      <c r="D389" s="336">
        <v>0</v>
      </c>
      <c r="E389" s="337">
        <f t="shared" si="18"/>
        <v>0</v>
      </c>
      <c r="F389" s="187" t="str">
        <f t="shared" si="19"/>
        <v>否</v>
      </c>
      <c r="G389" s="333" t="str">
        <f t="shared" si="20"/>
        <v>项</v>
      </c>
    </row>
    <row r="390" ht="36" hidden="1" customHeight="1" spans="1:7">
      <c r="A390" s="334">
        <v>2050403</v>
      </c>
      <c r="B390" s="335" t="s">
        <v>302</v>
      </c>
      <c r="C390" s="336">
        <v>0</v>
      </c>
      <c r="D390" s="336">
        <v>0</v>
      </c>
      <c r="E390" s="337">
        <f t="shared" si="18"/>
        <v>0</v>
      </c>
      <c r="F390" s="187" t="str">
        <f t="shared" si="19"/>
        <v>否</v>
      </c>
      <c r="G390" s="333" t="str">
        <f t="shared" si="20"/>
        <v>项</v>
      </c>
    </row>
    <row r="391" ht="36" hidden="1" customHeight="1" spans="1:7">
      <c r="A391" s="334">
        <v>2050404</v>
      </c>
      <c r="B391" s="335" t="s">
        <v>303</v>
      </c>
      <c r="C391" s="336">
        <v>0</v>
      </c>
      <c r="D391" s="336">
        <v>0</v>
      </c>
      <c r="E391" s="337">
        <f t="shared" si="18"/>
        <v>0</v>
      </c>
      <c r="F391" s="187" t="str">
        <f t="shared" si="19"/>
        <v>否</v>
      </c>
      <c r="G391" s="333" t="str">
        <f t="shared" si="20"/>
        <v>项</v>
      </c>
    </row>
    <row r="392" ht="36" hidden="1" customHeight="1" spans="1:7">
      <c r="A392" s="334">
        <v>2050499</v>
      </c>
      <c r="B392" s="335" t="s">
        <v>304</v>
      </c>
      <c r="C392" s="336">
        <v>0</v>
      </c>
      <c r="D392" s="336">
        <v>0</v>
      </c>
      <c r="E392" s="337">
        <f t="shared" si="18"/>
        <v>0</v>
      </c>
      <c r="F392" s="187" t="str">
        <f t="shared" si="19"/>
        <v>否</v>
      </c>
      <c r="G392" s="333" t="str">
        <f t="shared" si="20"/>
        <v>项</v>
      </c>
    </row>
    <row r="393" ht="36" hidden="1" customHeight="1" spans="1:7">
      <c r="A393" s="331">
        <v>20505</v>
      </c>
      <c r="B393" s="220" t="s">
        <v>305</v>
      </c>
      <c r="C393" s="332">
        <f>((((SUM(C394:C396))+0)+0)+0)+0</f>
        <v>0</v>
      </c>
      <c r="D393" s="332">
        <f>((((SUM(D394:D396))+0)+0)+0)+0</f>
        <v>0</v>
      </c>
      <c r="E393" s="186">
        <f t="shared" si="18"/>
        <v>0</v>
      </c>
      <c r="F393" s="187" t="str">
        <f t="shared" si="19"/>
        <v>否</v>
      </c>
      <c r="G393" s="333" t="str">
        <f t="shared" si="20"/>
        <v>款</v>
      </c>
    </row>
    <row r="394" ht="36" hidden="1" customHeight="1" spans="1:7">
      <c r="A394" s="334">
        <v>2050501</v>
      </c>
      <c r="B394" s="335" t="s">
        <v>306</v>
      </c>
      <c r="C394" s="336">
        <v>0</v>
      </c>
      <c r="D394" s="336">
        <v>0</v>
      </c>
      <c r="E394" s="337">
        <f t="shared" si="18"/>
        <v>0</v>
      </c>
      <c r="F394" s="187" t="str">
        <f t="shared" si="19"/>
        <v>否</v>
      </c>
      <c r="G394" s="333" t="str">
        <f t="shared" si="20"/>
        <v>项</v>
      </c>
    </row>
    <row r="395" ht="36" hidden="1" customHeight="1" spans="1:7">
      <c r="A395" s="334">
        <v>2050502</v>
      </c>
      <c r="B395" s="335" t="s">
        <v>307</v>
      </c>
      <c r="C395" s="336">
        <v>0</v>
      </c>
      <c r="D395" s="336">
        <v>0</v>
      </c>
      <c r="E395" s="337">
        <f t="shared" si="18"/>
        <v>0</v>
      </c>
      <c r="F395" s="187" t="str">
        <f t="shared" si="19"/>
        <v>否</v>
      </c>
      <c r="G395" s="333" t="str">
        <f t="shared" si="20"/>
        <v>项</v>
      </c>
    </row>
    <row r="396" ht="36" hidden="1" customHeight="1" spans="1:7">
      <c r="A396" s="334">
        <v>2050599</v>
      </c>
      <c r="B396" s="335" t="s">
        <v>308</v>
      </c>
      <c r="C396" s="336">
        <v>0</v>
      </c>
      <c r="D396" s="336">
        <v>0</v>
      </c>
      <c r="E396" s="337">
        <f t="shared" si="18"/>
        <v>0</v>
      </c>
      <c r="F396" s="187" t="str">
        <f t="shared" si="19"/>
        <v>否</v>
      </c>
      <c r="G396" s="333" t="str">
        <f t="shared" si="20"/>
        <v>项</v>
      </c>
    </row>
    <row r="397" ht="36" hidden="1" customHeight="1" spans="1:7">
      <c r="A397" s="331">
        <v>20506</v>
      </c>
      <c r="B397" s="220" t="s">
        <v>309</v>
      </c>
      <c r="C397" s="332">
        <f>((((SUM(C398:C400))+0)+0)+0)+0</f>
        <v>0</v>
      </c>
      <c r="D397" s="332">
        <f>((((SUM(D398:D400))+0)+0)+0)+0</f>
        <v>0</v>
      </c>
      <c r="E397" s="186">
        <f t="shared" si="18"/>
        <v>0</v>
      </c>
      <c r="F397" s="187" t="str">
        <f t="shared" si="19"/>
        <v>否</v>
      </c>
      <c r="G397" s="333" t="str">
        <f t="shared" si="20"/>
        <v>款</v>
      </c>
    </row>
    <row r="398" ht="36" hidden="1" customHeight="1" spans="1:7">
      <c r="A398" s="334">
        <v>2050601</v>
      </c>
      <c r="B398" s="335" t="s">
        <v>310</v>
      </c>
      <c r="C398" s="336">
        <v>0</v>
      </c>
      <c r="D398" s="336">
        <v>0</v>
      </c>
      <c r="E398" s="337">
        <f t="shared" si="18"/>
        <v>0</v>
      </c>
      <c r="F398" s="187" t="str">
        <f t="shared" si="19"/>
        <v>否</v>
      </c>
      <c r="G398" s="333" t="str">
        <f t="shared" si="20"/>
        <v>项</v>
      </c>
    </row>
    <row r="399" ht="36" hidden="1" customHeight="1" spans="1:7">
      <c r="A399" s="334">
        <v>2050602</v>
      </c>
      <c r="B399" s="335" t="s">
        <v>311</v>
      </c>
      <c r="C399" s="336">
        <v>0</v>
      </c>
      <c r="D399" s="336">
        <v>0</v>
      </c>
      <c r="E399" s="337">
        <f t="shared" si="18"/>
        <v>0</v>
      </c>
      <c r="F399" s="187" t="str">
        <f t="shared" si="19"/>
        <v>否</v>
      </c>
      <c r="G399" s="333" t="str">
        <f t="shared" si="20"/>
        <v>项</v>
      </c>
    </row>
    <row r="400" ht="36" hidden="1" customHeight="1" spans="1:7">
      <c r="A400" s="334">
        <v>2050699</v>
      </c>
      <c r="B400" s="335" t="s">
        <v>312</v>
      </c>
      <c r="C400" s="336">
        <v>0</v>
      </c>
      <c r="D400" s="336">
        <v>0</v>
      </c>
      <c r="E400" s="337">
        <f t="shared" si="18"/>
        <v>0</v>
      </c>
      <c r="F400" s="187" t="str">
        <f t="shared" si="19"/>
        <v>否</v>
      </c>
      <c r="G400" s="333" t="str">
        <f t="shared" si="20"/>
        <v>项</v>
      </c>
    </row>
    <row r="401" ht="32" customHeight="1" spans="1:7">
      <c r="A401" s="331">
        <v>20507</v>
      </c>
      <c r="B401" s="220" t="s">
        <v>313</v>
      </c>
      <c r="C401" s="332">
        <f>((((SUM(C402:C404))+0)+0)+0)+0</f>
        <v>154</v>
      </c>
      <c r="D401" s="332">
        <f>((((SUM(D402:D404))+0)+0)+0)+0</f>
        <v>158</v>
      </c>
      <c r="E401" s="186">
        <f t="shared" si="18"/>
        <v>0.026</v>
      </c>
      <c r="F401" s="187" t="str">
        <f t="shared" si="19"/>
        <v>是</v>
      </c>
      <c r="G401" s="333" t="str">
        <f t="shared" si="20"/>
        <v>款</v>
      </c>
    </row>
    <row r="402" ht="32" customHeight="1" spans="1:7">
      <c r="A402" s="334">
        <v>2050701</v>
      </c>
      <c r="B402" s="335" t="s">
        <v>314</v>
      </c>
      <c r="C402" s="336">
        <v>154</v>
      </c>
      <c r="D402" s="336">
        <v>158</v>
      </c>
      <c r="E402" s="337">
        <f t="shared" si="18"/>
        <v>0.026</v>
      </c>
      <c r="F402" s="187" t="str">
        <f t="shared" si="19"/>
        <v>是</v>
      </c>
      <c r="G402" s="333" t="str">
        <f t="shared" si="20"/>
        <v>项</v>
      </c>
    </row>
    <row r="403" ht="36" hidden="1" customHeight="1" spans="1:7">
      <c r="A403" s="334">
        <v>2050702</v>
      </c>
      <c r="B403" s="341" t="s">
        <v>315</v>
      </c>
      <c r="C403" s="336">
        <v>0</v>
      </c>
      <c r="D403" s="336">
        <v>0</v>
      </c>
      <c r="E403" s="337">
        <f t="shared" si="18"/>
        <v>0</v>
      </c>
      <c r="F403" s="187" t="str">
        <f t="shared" si="19"/>
        <v>否</v>
      </c>
      <c r="G403" s="333" t="str">
        <f t="shared" si="20"/>
        <v>项</v>
      </c>
    </row>
    <row r="404" ht="36" hidden="1" customHeight="1" spans="1:7">
      <c r="A404" s="334">
        <v>2050799</v>
      </c>
      <c r="B404" s="335" t="s">
        <v>316</v>
      </c>
      <c r="C404" s="336">
        <v>0</v>
      </c>
      <c r="D404" s="336">
        <v>0</v>
      </c>
      <c r="E404" s="337">
        <f t="shared" si="18"/>
        <v>0</v>
      </c>
      <c r="F404" s="187" t="str">
        <f t="shared" si="19"/>
        <v>否</v>
      </c>
      <c r="G404" s="333" t="str">
        <f t="shared" si="20"/>
        <v>项</v>
      </c>
    </row>
    <row r="405" ht="32" customHeight="1" spans="1:7">
      <c r="A405" s="331">
        <v>20508</v>
      </c>
      <c r="B405" s="220" t="s">
        <v>317</v>
      </c>
      <c r="C405" s="332">
        <f>((((SUM(C406:C410))+0)+0)+0)+0</f>
        <v>810</v>
      </c>
      <c r="D405" s="332">
        <f>((((SUM(D406:D410))+0)+0)+0)+0</f>
        <v>693</v>
      </c>
      <c r="E405" s="186">
        <f t="shared" si="18"/>
        <v>-0.144</v>
      </c>
      <c r="F405" s="187" t="str">
        <f t="shared" si="19"/>
        <v>是</v>
      </c>
      <c r="G405" s="333" t="str">
        <f t="shared" si="20"/>
        <v>款</v>
      </c>
    </row>
    <row r="406" ht="32" customHeight="1" spans="1:7">
      <c r="A406" s="334">
        <v>2050801</v>
      </c>
      <c r="B406" s="335" t="s">
        <v>318</v>
      </c>
      <c r="C406" s="336">
        <v>406</v>
      </c>
      <c r="D406" s="336">
        <v>344</v>
      </c>
      <c r="E406" s="337">
        <f t="shared" si="18"/>
        <v>-0.153</v>
      </c>
      <c r="F406" s="187" t="str">
        <f t="shared" si="19"/>
        <v>是</v>
      </c>
      <c r="G406" s="333" t="str">
        <f t="shared" si="20"/>
        <v>项</v>
      </c>
    </row>
    <row r="407" ht="32" customHeight="1" spans="1:7">
      <c r="A407" s="334">
        <v>2050802</v>
      </c>
      <c r="B407" s="335" t="s">
        <v>319</v>
      </c>
      <c r="C407" s="336">
        <v>404</v>
      </c>
      <c r="D407" s="336">
        <v>349</v>
      </c>
      <c r="E407" s="337">
        <f t="shared" si="18"/>
        <v>-0.136</v>
      </c>
      <c r="F407" s="187" t="str">
        <f t="shared" si="19"/>
        <v>是</v>
      </c>
      <c r="G407" s="333" t="str">
        <f t="shared" si="20"/>
        <v>项</v>
      </c>
    </row>
    <row r="408" ht="36" hidden="1" customHeight="1" spans="1:7">
      <c r="A408" s="334">
        <v>2050803</v>
      </c>
      <c r="B408" s="335" t="s">
        <v>320</v>
      </c>
      <c r="C408" s="336">
        <v>0</v>
      </c>
      <c r="D408" s="336">
        <v>0</v>
      </c>
      <c r="E408" s="337">
        <f t="shared" si="18"/>
        <v>0</v>
      </c>
      <c r="F408" s="187" t="str">
        <f t="shared" si="19"/>
        <v>否</v>
      </c>
      <c r="G408" s="333" t="str">
        <f t="shared" si="20"/>
        <v>项</v>
      </c>
    </row>
    <row r="409" ht="36" hidden="1" customHeight="1" spans="1:7">
      <c r="A409" s="334">
        <v>2050804</v>
      </c>
      <c r="B409" s="335" t="s">
        <v>321</v>
      </c>
      <c r="C409" s="336">
        <v>0</v>
      </c>
      <c r="D409" s="336">
        <v>0</v>
      </c>
      <c r="E409" s="337">
        <f t="shared" si="18"/>
        <v>0</v>
      </c>
      <c r="F409" s="187" t="str">
        <f t="shared" si="19"/>
        <v>否</v>
      </c>
      <c r="G409" s="333" t="str">
        <f t="shared" si="20"/>
        <v>项</v>
      </c>
    </row>
    <row r="410" ht="36" hidden="1" customHeight="1" spans="1:7">
      <c r="A410" s="334">
        <v>2050899</v>
      </c>
      <c r="B410" s="335" t="s">
        <v>322</v>
      </c>
      <c r="C410" s="336">
        <v>0</v>
      </c>
      <c r="D410" s="336">
        <v>0</v>
      </c>
      <c r="E410" s="337">
        <f t="shared" si="18"/>
        <v>0</v>
      </c>
      <c r="F410" s="187" t="str">
        <f t="shared" si="19"/>
        <v>否</v>
      </c>
      <c r="G410" s="333" t="str">
        <f t="shared" si="20"/>
        <v>项</v>
      </c>
    </row>
    <row r="411" ht="32" customHeight="1" spans="1:7">
      <c r="A411" s="331">
        <v>20509</v>
      </c>
      <c r="B411" s="220" t="s">
        <v>323</v>
      </c>
      <c r="C411" s="332">
        <f>((((SUM(C412:C417))+0)+0)+0)+0</f>
        <v>1646</v>
      </c>
      <c r="D411" s="332">
        <f>((((SUM(D412:D417))+0)+0)+0)+0</f>
        <v>1042</v>
      </c>
      <c r="E411" s="186">
        <f t="shared" si="18"/>
        <v>-0.367</v>
      </c>
      <c r="F411" s="187" t="str">
        <f t="shared" si="19"/>
        <v>是</v>
      </c>
      <c r="G411" s="333" t="str">
        <f t="shared" si="20"/>
        <v>款</v>
      </c>
    </row>
    <row r="412" ht="36" hidden="1" customHeight="1" spans="1:7">
      <c r="A412" s="334">
        <v>2050901</v>
      </c>
      <c r="B412" s="335" t="s">
        <v>324</v>
      </c>
      <c r="C412" s="336">
        <v>0</v>
      </c>
      <c r="D412" s="336">
        <v>0</v>
      </c>
      <c r="E412" s="337">
        <f t="shared" si="18"/>
        <v>0</v>
      </c>
      <c r="F412" s="187" t="str">
        <f t="shared" si="19"/>
        <v>否</v>
      </c>
      <c r="G412" s="333" t="str">
        <f t="shared" si="20"/>
        <v>项</v>
      </c>
    </row>
    <row r="413" s="322" customFormat="1" ht="36" hidden="1" customHeight="1" spans="1:7">
      <c r="A413" s="334">
        <v>2050902</v>
      </c>
      <c r="B413" s="335" t="s">
        <v>325</v>
      </c>
      <c r="C413" s="336">
        <v>0</v>
      </c>
      <c r="D413" s="336">
        <v>0</v>
      </c>
      <c r="E413" s="337">
        <f t="shared" si="18"/>
        <v>0</v>
      </c>
      <c r="F413" s="187" t="str">
        <f t="shared" si="19"/>
        <v>否</v>
      </c>
      <c r="G413" s="333" t="str">
        <f t="shared" si="20"/>
        <v>项</v>
      </c>
    </row>
    <row r="414" ht="36" hidden="1" customHeight="1" spans="1:7">
      <c r="A414" s="334">
        <v>2050903</v>
      </c>
      <c r="B414" s="335" t="s">
        <v>326</v>
      </c>
      <c r="C414" s="336">
        <v>0</v>
      </c>
      <c r="D414" s="336">
        <v>0</v>
      </c>
      <c r="E414" s="337">
        <f t="shared" si="18"/>
        <v>0</v>
      </c>
      <c r="F414" s="187" t="str">
        <f t="shared" si="19"/>
        <v>否</v>
      </c>
      <c r="G414" s="333" t="str">
        <f t="shared" si="20"/>
        <v>项</v>
      </c>
    </row>
    <row r="415" ht="36" hidden="1" customHeight="1" spans="1:7">
      <c r="A415" s="334">
        <v>2050904</v>
      </c>
      <c r="B415" s="335" t="s">
        <v>327</v>
      </c>
      <c r="C415" s="336">
        <v>0</v>
      </c>
      <c r="D415" s="336">
        <v>0</v>
      </c>
      <c r="E415" s="337">
        <f t="shared" si="18"/>
        <v>0</v>
      </c>
      <c r="F415" s="187" t="str">
        <f t="shared" si="19"/>
        <v>否</v>
      </c>
      <c r="G415" s="333" t="str">
        <f t="shared" si="20"/>
        <v>项</v>
      </c>
    </row>
    <row r="416" s="322" customFormat="1" ht="36" hidden="1" customHeight="1" spans="1:7">
      <c r="A416" s="334">
        <v>2050905</v>
      </c>
      <c r="B416" s="335" t="s">
        <v>328</v>
      </c>
      <c r="C416" s="336">
        <v>0</v>
      </c>
      <c r="D416" s="336">
        <v>0</v>
      </c>
      <c r="E416" s="337">
        <f t="shared" si="18"/>
        <v>0</v>
      </c>
      <c r="F416" s="187" t="str">
        <f t="shared" si="19"/>
        <v>否</v>
      </c>
      <c r="G416" s="333" t="str">
        <f t="shared" si="20"/>
        <v>项</v>
      </c>
    </row>
    <row r="417" ht="32" customHeight="1" spans="1:7">
      <c r="A417" s="334">
        <v>2050999</v>
      </c>
      <c r="B417" s="335" t="s">
        <v>329</v>
      </c>
      <c r="C417" s="336">
        <v>1646</v>
      </c>
      <c r="D417" s="336">
        <v>1042</v>
      </c>
      <c r="E417" s="337">
        <f t="shared" si="18"/>
        <v>-0.367</v>
      </c>
      <c r="F417" s="187" t="str">
        <f t="shared" si="19"/>
        <v>是</v>
      </c>
      <c r="G417" s="333" t="str">
        <f t="shared" si="20"/>
        <v>项</v>
      </c>
    </row>
    <row r="418" ht="32" customHeight="1" spans="1:7">
      <c r="A418" s="331">
        <v>20599</v>
      </c>
      <c r="B418" s="220" t="s">
        <v>330</v>
      </c>
      <c r="C418" s="332">
        <f>((((C419)+0)+0)+0)+0</f>
        <v>4525</v>
      </c>
      <c r="D418" s="332">
        <f>((((D419)+0)+0)+0)+0</f>
        <v>10713</v>
      </c>
      <c r="E418" s="186">
        <f t="shared" si="18"/>
        <v>1.368</v>
      </c>
      <c r="F418" s="187" t="str">
        <f t="shared" si="19"/>
        <v>是</v>
      </c>
      <c r="G418" s="333" t="str">
        <f t="shared" si="20"/>
        <v>款</v>
      </c>
    </row>
    <row r="419" ht="32" customHeight="1" spans="1:7">
      <c r="A419" s="348">
        <v>2059999</v>
      </c>
      <c r="B419" s="335" t="s">
        <v>330</v>
      </c>
      <c r="C419" s="336">
        <v>4525</v>
      </c>
      <c r="D419" s="336">
        <v>10713</v>
      </c>
      <c r="E419" s="337">
        <f t="shared" si="18"/>
        <v>1.368</v>
      </c>
      <c r="F419" s="187" t="str">
        <f t="shared" si="19"/>
        <v>是</v>
      </c>
      <c r="G419" s="333" t="str">
        <f t="shared" si="20"/>
        <v>项</v>
      </c>
    </row>
    <row r="420" ht="36" hidden="1" customHeight="1" spans="1:7">
      <c r="A420" s="343" t="s">
        <v>331</v>
      </c>
      <c r="B420" s="344" t="s">
        <v>210</v>
      </c>
      <c r="C420" s="336"/>
      <c r="D420" s="336">
        <v>0</v>
      </c>
      <c r="E420" s="186">
        <f t="shared" si="18"/>
        <v>0</v>
      </c>
      <c r="F420" s="187" t="str">
        <f t="shared" si="19"/>
        <v>否</v>
      </c>
      <c r="G420" s="333" t="str">
        <f t="shared" si="20"/>
        <v>项</v>
      </c>
    </row>
    <row r="421" ht="36" hidden="1" customHeight="1" spans="1:7">
      <c r="A421" s="343" t="s">
        <v>332</v>
      </c>
      <c r="B421" s="344" t="s">
        <v>333</v>
      </c>
      <c r="C421" s="336">
        <v>0</v>
      </c>
      <c r="D421" s="336">
        <v>0</v>
      </c>
      <c r="E421" s="186">
        <f t="shared" si="18"/>
        <v>0</v>
      </c>
      <c r="F421" s="187" t="str">
        <f t="shared" si="19"/>
        <v>否</v>
      </c>
      <c r="G421" s="333" t="str">
        <f t="shared" si="20"/>
        <v>项</v>
      </c>
    </row>
    <row r="422" ht="32" customHeight="1" spans="1:7">
      <c r="A422" s="331">
        <v>206</v>
      </c>
      <c r="B422" s="171" t="s">
        <v>334</v>
      </c>
      <c r="C422" s="332">
        <f>((((SUM(C423,C428,C437,C443,C448,C453,C458,C465,C469,C473,C478))+0)+0)+0)+0</f>
        <v>280</v>
      </c>
      <c r="D422" s="332">
        <f>((((SUM(D423,D428,D437,D443,D448,D453,D458,D465,D469,D473,D478))+0)+0)+0)+0</f>
        <v>490</v>
      </c>
      <c r="E422" s="186">
        <f t="shared" si="18"/>
        <v>0.75</v>
      </c>
      <c r="F422" s="187" t="str">
        <f t="shared" si="19"/>
        <v>是</v>
      </c>
      <c r="G422" s="333" t="str">
        <f t="shared" si="20"/>
        <v>类</v>
      </c>
    </row>
    <row r="423" ht="32" customHeight="1" spans="1:7">
      <c r="A423" s="331">
        <v>20601</v>
      </c>
      <c r="B423" s="220" t="s">
        <v>335</v>
      </c>
      <c r="C423" s="332">
        <f>((((SUM(C424:C427))+0)+0)+0)+0</f>
        <v>250</v>
      </c>
      <c r="D423" s="332">
        <f>((((SUM(D424:D427))+0)+0)+0)+0</f>
        <v>472</v>
      </c>
      <c r="E423" s="186">
        <f t="shared" si="18"/>
        <v>0.888</v>
      </c>
      <c r="F423" s="187" t="str">
        <f t="shared" si="19"/>
        <v>是</v>
      </c>
      <c r="G423" s="333" t="str">
        <f t="shared" si="20"/>
        <v>款</v>
      </c>
    </row>
    <row r="424" ht="32" customHeight="1" spans="1:7">
      <c r="A424" s="334">
        <v>2060101</v>
      </c>
      <c r="B424" s="335" t="s">
        <v>74</v>
      </c>
      <c r="C424" s="336">
        <v>103</v>
      </c>
      <c r="D424" s="336">
        <v>264</v>
      </c>
      <c r="E424" s="337">
        <f t="shared" si="18"/>
        <v>1.563</v>
      </c>
      <c r="F424" s="187" t="str">
        <f t="shared" si="19"/>
        <v>是</v>
      </c>
      <c r="G424" s="333" t="str">
        <f t="shared" si="20"/>
        <v>项</v>
      </c>
    </row>
    <row r="425" ht="32" customHeight="1" spans="1:7">
      <c r="A425" s="334">
        <v>2060102</v>
      </c>
      <c r="B425" s="335" t="s">
        <v>75</v>
      </c>
      <c r="C425" s="336">
        <v>0</v>
      </c>
      <c r="D425" s="336">
        <v>114</v>
      </c>
      <c r="E425" s="337">
        <f t="shared" si="18"/>
        <v>0</v>
      </c>
      <c r="F425" s="187" t="str">
        <f t="shared" si="19"/>
        <v>是</v>
      </c>
      <c r="G425" s="333" t="str">
        <f t="shared" si="20"/>
        <v>项</v>
      </c>
    </row>
    <row r="426" ht="32" customHeight="1" spans="1:7">
      <c r="A426" s="334">
        <v>2060103</v>
      </c>
      <c r="B426" s="335" t="s">
        <v>76</v>
      </c>
      <c r="C426" s="336">
        <v>86</v>
      </c>
      <c r="D426" s="336">
        <v>92</v>
      </c>
      <c r="E426" s="337">
        <f t="shared" si="18"/>
        <v>0.07</v>
      </c>
      <c r="F426" s="187" t="str">
        <f t="shared" si="19"/>
        <v>是</v>
      </c>
      <c r="G426" s="333" t="str">
        <f t="shared" si="20"/>
        <v>项</v>
      </c>
    </row>
    <row r="427" ht="32" customHeight="1" spans="1:7">
      <c r="A427" s="334">
        <v>2060199</v>
      </c>
      <c r="B427" s="335" t="s">
        <v>336</v>
      </c>
      <c r="C427" s="336">
        <v>61</v>
      </c>
      <c r="D427" s="336">
        <v>2</v>
      </c>
      <c r="E427" s="337">
        <f t="shared" si="18"/>
        <v>-0.967</v>
      </c>
      <c r="F427" s="187" t="str">
        <f t="shared" si="19"/>
        <v>是</v>
      </c>
      <c r="G427" s="333" t="str">
        <f t="shared" si="20"/>
        <v>项</v>
      </c>
    </row>
    <row r="428" ht="36" hidden="1" customHeight="1" spans="1:7">
      <c r="A428" s="331">
        <v>20602</v>
      </c>
      <c r="B428" s="220" t="s">
        <v>337</v>
      </c>
      <c r="C428" s="332">
        <f>((((SUM(C429:C436))+0)+0)+0)+0</f>
        <v>0</v>
      </c>
      <c r="D428" s="332">
        <f>((((SUM(D429:D436))+0)+0)+0)+0</f>
        <v>0</v>
      </c>
      <c r="E428" s="186">
        <f t="shared" si="18"/>
        <v>0</v>
      </c>
      <c r="F428" s="187" t="str">
        <f t="shared" si="19"/>
        <v>否</v>
      </c>
      <c r="G428" s="333" t="str">
        <f t="shared" si="20"/>
        <v>款</v>
      </c>
    </row>
    <row r="429" ht="36" hidden="1" customHeight="1" spans="1:7">
      <c r="A429" s="334">
        <v>2060201</v>
      </c>
      <c r="B429" s="335" t="s">
        <v>338</v>
      </c>
      <c r="C429" s="336">
        <v>0</v>
      </c>
      <c r="D429" s="336">
        <v>0</v>
      </c>
      <c r="E429" s="337">
        <f t="shared" si="18"/>
        <v>0</v>
      </c>
      <c r="F429" s="187" t="str">
        <f t="shared" si="19"/>
        <v>否</v>
      </c>
      <c r="G429" s="333" t="str">
        <f t="shared" si="20"/>
        <v>项</v>
      </c>
    </row>
    <row r="430" ht="36" hidden="1" customHeight="1" spans="1:7">
      <c r="A430" s="334">
        <v>2060203</v>
      </c>
      <c r="B430" s="335" t="s">
        <v>339</v>
      </c>
      <c r="C430" s="336">
        <v>0</v>
      </c>
      <c r="D430" s="336">
        <v>0</v>
      </c>
      <c r="E430" s="337">
        <f t="shared" si="18"/>
        <v>0</v>
      </c>
      <c r="F430" s="187" t="str">
        <f t="shared" si="19"/>
        <v>否</v>
      </c>
      <c r="G430" s="333" t="str">
        <f t="shared" si="20"/>
        <v>项</v>
      </c>
    </row>
    <row r="431" ht="36" hidden="1" customHeight="1" spans="1:7">
      <c r="A431" s="334">
        <v>2060204</v>
      </c>
      <c r="B431" s="335" t="s">
        <v>340</v>
      </c>
      <c r="C431" s="336">
        <v>0</v>
      </c>
      <c r="D431" s="336">
        <v>0</v>
      </c>
      <c r="E431" s="337">
        <f t="shared" si="18"/>
        <v>0</v>
      </c>
      <c r="F431" s="187" t="str">
        <f t="shared" si="19"/>
        <v>否</v>
      </c>
      <c r="G431" s="333" t="str">
        <f t="shared" si="20"/>
        <v>项</v>
      </c>
    </row>
    <row r="432" ht="36" hidden="1" customHeight="1" spans="1:7">
      <c r="A432" s="334">
        <v>2060205</v>
      </c>
      <c r="B432" s="335" t="s">
        <v>341</v>
      </c>
      <c r="C432" s="336">
        <v>0</v>
      </c>
      <c r="D432" s="336">
        <v>0</v>
      </c>
      <c r="E432" s="337">
        <f t="shared" si="18"/>
        <v>0</v>
      </c>
      <c r="F432" s="187" t="str">
        <f t="shared" si="19"/>
        <v>否</v>
      </c>
      <c r="G432" s="333" t="str">
        <f t="shared" si="20"/>
        <v>项</v>
      </c>
    </row>
    <row r="433" ht="36" hidden="1" customHeight="1" spans="1:7">
      <c r="A433" s="334">
        <v>2060206</v>
      </c>
      <c r="B433" s="335" t="s">
        <v>342</v>
      </c>
      <c r="C433" s="336">
        <v>0</v>
      </c>
      <c r="D433" s="336">
        <v>0</v>
      </c>
      <c r="E433" s="337">
        <f t="shared" si="18"/>
        <v>0</v>
      </c>
      <c r="F433" s="187" t="str">
        <f t="shared" si="19"/>
        <v>否</v>
      </c>
      <c r="G433" s="333" t="str">
        <f t="shared" si="20"/>
        <v>项</v>
      </c>
    </row>
    <row r="434" ht="36" hidden="1" customHeight="1" spans="1:7">
      <c r="A434" s="334">
        <v>2060207</v>
      </c>
      <c r="B434" s="335" t="s">
        <v>343</v>
      </c>
      <c r="C434" s="336">
        <v>0</v>
      </c>
      <c r="D434" s="336">
        <v>0</v>
      </c>
      <c r="E434" s="337">
        <f t="shared" si="18"/>
        <v>0</v>
      </c>
      <c r="F434" s="187" t="str">
        <f t="shared" si="19"/>
        <v>否</v>
      </c>
      <c r="G434" s="333" t="str">
        <f t="shared" si="20"/>
        <v>项</v>
      </c>
    </row>
    <row r="435" ht="36" hidden="1" customHeight="1" spans="1:7">
      <c r="A435" s="339">
        <v>2060208</v>
      </c>
      <c r="B435" s="349" t="s">
        <v>344</v>
      </c>
      <c r="C435" s="336">
        <v>0</v>
      </c>
      <c r="D435" s="336">
        <v>0</v>
      </c>
      <c r="E435" s="337">
        <f t="shared" si="18"/>
        <v>0</v>
      </c>
      <c r="F435" s="187" t="str">
        <f t="shared" si="19"/>
        <v>否</v>
      </c>
      <c r="G435" s="333" t="str">
        <f t="shared" si="20"/>
        <v>项</v>
      </c>
    </row>
    <row r="436" ht="36" hidden="1" customHeight="1" spans="1:7">
      <c r="A436" s="334">
        <v>2060299</v>
      </c>
      <c r="B436" s="335" t="s">
        <v>345</v>
      </c>
      <c r="C436" s="336">
        <v>0</v>
      </c>
      <c r="D436" s="336">
        <v>0</v>
      </c>
      <c r="E436" s="337">
        <f t="shared" si="18"/>
        <v>0</v>
      </c>
      <c r="F436" s="187" t="str">
        <f t="shared" si="19"/>
        <v>否</v>
      </c>
      <c r="G436" s="333" t="str">
        <f t="shared" si="20"/>
        <v>项</v>
      </c>
    </row>
    <row r="437" ht="36" hidden="1" customHeight="1" spans="1:7">
      <c r="A437" s="331">
        <v>20603</v>
      </c>
      <c r="B437" s="220" t="s">
        <v>346</v>
      </c>
      <c r="C437" s="332">
        <f>((((SUM(C438:C442))+0)+0)+0)+0</f>
        <v>0</v>
      </c>
      <c r="D437" s="332">
        <f>((((SUM(D438:D442))+0)+0)+0)+0</f>
        <v>0</v>
      </c>
      <c r="E437" s="186">
        <f t="shared" si="18"/>
        <v>0</v>
      </c>
      <c r="F437" s="187" t="str">
        <f t="shared" si="19"/>
        <v>否</v>
      </c>
      <c r="G437" s="333" t="str">
        <f t="shared" si="20"/>
        <v>款</v>
      </c>
    </row>
    <row r="438" ht="36" hidden="1" customHeight="1" spans="1:7">
      <c r="A438" s="334">
        <v>2060301</v>
      </c>
      <c r="B438" s="335" t="s">
        <v>338</v>
      </c>
      <c r="C438" s="336">
        <v>0</v>
      </c>
      <c r="D438" s="336">
        <v>0</v>
      </c>
      <c r="E438" s="337">
        <f t="shared" si="18"/>
        <v>0</v>
      </c>
      <c r="F438" s="187" t="str">
        <f t="shared" si="19"/>
        <v>否</v>
      </c>
      <c r="G438" s="333" t="str">
        <f t="shared" si="20"/>
        <v>项</v>
      </c>
    </row>
    <row r="439" ht="36" hidden="1" customHeight="1" spans="1:7">
      <c r="A439" s="334">
        <v>2060302</v>
      </c>
      <c r="B439" s="335" t="s">
        <v>347</v>
      </c>
      <c r="C439" s="336">
        <v>0</v>
      </c>
      <c r="D439" s="336">
        <v>0</v>
      </c>
      <c r="E439" s="337">
        <f t="shared" si="18"/>
        <v>0</v>
      </c>
      <c r="F439" s="187" t="str">
        <f t="shared" si="19"/>
        <v>否</v>
      </c>
      <c r="G439" s="333" t="str">
        <f t="shared" si="20"/>
        <v>项</v>
      </c>
    </row>
    <row r="440" ht="36" hidden="1" customHeight="1" spans="1:7">
      <c r="A440" s="334">
        <v>2060303</v>
      </c>
      <c r="B440" s="335" t="s">
        <v>348</v>
      </c>
      <c r="C440" s="336">
        <v>0</v>
      </c>
      <c r="D440" s="336">
        <v>0</v>
      </c>
      <c r="E440" s="337">
        <f t="shared" si="18"/>
        <v>0</v>
      </c>
      <c r="F440" s="187" t="str">
        <f t="shared" si="19"/>
        <v>否</v>
      </c>
      <c r="G440" s="333" t="str">
        <f t="shared" si="20"/>
        <v>项</v>
      </c>
    </row>
    <row r="441" ht="36" hidden="1" customHeight="1" spans="1:7">
      <c r="A441" s="334">
        <v>2060304</v>
      </c>
      <c r="B441" s="335" t="s">
        <v>349</v>
      </c>
      <c r="C441" s="336">
        <v>0</v>
      </c>
      <c r="D441" s="336">
        <v>0</v>
      </c>
      <c r="E441" s="337">
        <f t="shared" si="18"/>
        <v>0</v>
      </c>
      <c r="F441" s="187" t="str">
        <f t="shared" si="19"/>
        <v>否</v>
      </c>
      <c r="G441" s="333" t="str">
        <f t="shared" si="20"/>
        <v>项</v>
      </c>
    </row>
    <row r="442" ht="36" hidden="1" customHeight="1" spans="1:7">
      <c r="A442" s="334">
        <v>2060399</v>
      </c>
      <c r="B442" s="335" t="s">
        <v>350</v>
      </c>
      <c r="C442" s="336">
        <v>0</v>
      </c>
      <c r="D442" s="336">
        <v>0</v>
      </c>
      <c r="E442" s="337">
        <f t="shared" si="18"/>
        <v>0</v>
      </c>
      <c r="F442" s="187" t="str">
        <f t="shared" si="19"/>
        <v>否</v>
      </c>
      <c r="G442" s="333" t="str">
        <f t="shared" si="20"/>
        <v>项</v>
      </c>
    </row>
    <row r="443" ht="36" hidden="1" customHeight="1" spans="1:7">
      <c r="A443" s="331">
        <v>20604</v>
      </c>
      <c r="B443" s="220" t="s">
        <v>351</v>
      </c>
      <c r="C443" s="332">
        <f>((((SUM(C444:C447))+0)+0)+0)+0</f>
        <v>0</v>
      </c>
      <c r="D443" s="332">
        <f>((((SUM(D444:D447))+0)+0)+0)+0</f>
        <v>0</v>
      </c>
      <c r="E443" s="186">
        <f t="shared" si="18"/>
        <v>0</v>
      </c>
      <c r="F443" s="187" t="str">
        <f t="shared" si="19"/>
        <v>否</v>
      </c>
      <c r="G443" s="333" t="str">
        <f t="shared" si="20"/>
        <v>款</v>
      </c>
    </row>
    <row r="444" ht="36" hidden="1" customHeight="1" spans="1:7">
      <c r="A444" s="334">
        <v>2060401</v>
      </c>
      <c r="B444" s="335" t="s">
        <v>338</v>
      </c>
      <c r="C444" s="336">
        <v>0</v>
      </c>
      <c r="D444" s="336">
        <v>0</v>
      </c>
      <c r="E444" s="337">
        <f t="shared" si="18"/>
        <v>0</v>
      </c>
      <c r="F444" s="187" t="str">
        <f t="shared" si="19"/>
        <v>否</v>
      </c>
      <c r="G444" s="333" t="str">
        <f t="shared" si="20"/>
        <v>项</v>
      </c>
    </row>
    <row r="445" ht="36" hidden="1" customHeight="1" spans="1:7">
      <c r="A445" s="334">
        <v>2060404</v>
      </c>
      <c r="B445" s="335" t="s">
        <v>352</v>
      </c>
      <c r="C445" s="336">
        <v>0</v>
      </c>
      <c r="D445" s="336">
        <v>0</v>
      </c>
      <c r="E445" s="337">
        <f t="shared" si="18"/>
        <v>0</v>
      </c>
      <c r="F445" s="187" t="str">
        <f t="shared" si="19"/>
        <v>否</v>
      </c>
      <c r="G445" s="333" t="str">
        <f t="shared" si="20"/>
        <v>项</v>
      </c>
    </row>
    <row r="446" ht="36" hidden="1" customHeight="1" spans="1:7">
      <c r="A446" s="350">
        <v>2060405</v>
      </c>
      <c r="B446" s="335" t="s">
        <v>353</v>
      </c>
      <c r="C446" s="336">
        <v>0</v>
      </c>
      <c r="D446" s="336">
        <v>0</v>
      </c>
      <c r="E446" s="337">
        <f t="shared" si="18"/>
        <v>0</v>
      </c>
      <c r="F446" s="187" t="str">
        <f t="shared" si="19"/>
        <v>否</v>
      </c>
      <c r="G446" s="333" t="str">
        <f t="shared" si="20"/>
        <v>项</v>
      </c>
    </row>
    <row r="447" ht="36" hidden="1" customHeight="1" spans="1:7">
      <c r="A447" s="334">
        <v>2060499</v>
      </c>
      <c r="B447" s="335" t="s">
        <v>354</v>
      </c>
      <c r="C447" s="336">
        <v>0</v>
      </c>
      <c r="D447" s="336">
        <v>0</v>
      </c>
      <c r="E447" s="337">
        <f t="shared" si="18"/>
        <v>0</v>
      </c>
      <c r="F447" s="187" t="str">
        <f t="shared" si="19"/>
        <v>否</v>
      </c>
      <c r="G447" s="333" t="str">
        <f t="shared" si="20"/>
        <v>项</v>
      </c>
    </row>
    <row r="448" ht="36" hidden="1" customHeight="1" spans="1:7">
      <c r="A448" s="331">
        <v>20605</v>
      </c>
      <c r="B448" s="220" t="s">
        <v>355</v>
      </c>
      <c r="C448" s="332">
        <f>((((SUM(C449:C452))+0)+0)+0)+0</f>
        <v>0</v>
      </c>
      <c r="D448" s="332">
        <f>((((SUM(D449:D452))+0)+0)+0)+0</f>
        <v>0</v>
      </c>
      <c r="E448" s="186">
        <f t="shared" si="18"/>
        <v>0</v>
      </c>
      <c r="F448" s="187" t="str">
        <f t="shared" si="19"/>
        <v>否</v>
      </c>
      <c r="G448" s="333" t="str">
        <f t="shared" si="20"/>
        <v>款</v>
      </c>
    </row>
    <row r="449" ht="36" hidden="1" customHeight="1" spans="1:7">
      <c r="A449" s="334">
        <v>2060501</v>
      </c>
      <c r="B449" s="335" t="s">
        <v>338</v>
      </c>
      <c r="C449" s="336">
        <v>0</v>
      </c>
      <c r="D449" s="336">
        <v>0</v>
      </c>
      <c r="E449" s="337">
        <f t="shared" si="18"/>
        <v>0</v>
      </c>
      <c r="F449" s="187" t="str">
        <f t="shared" si="19"/>
        <v>否</v>
      </c>
      <c r="G449" s="333" t="str">
        <f t="shared" si="20"/>
        <v>项</v>
      </c>
    </row>
    <row r="450" ht="36" hidden="1" customHeight="1" spans="1:7">
      <c r="A450" s="334">
        <v>2060502</v>
      </c>
      <c r="B450" s="335" t="s">
        <v>356</v>
      </c>
      <c r="C450" s="336">
        <v>0</v>
      </c>
      <c r="D450" s="336">
        <v>0</v>
      </c>
      <c r="E450" s="337">
        <f t="shared" si="18"/>
        <v>0</v>
      </c>
      <c r="F450" s="187" t="str">
        <f t="shared" si="19"/>
        <v>否</v>
      </c>
      <c r="G450" s="333" t="str">
        <f t="shared" si="20"/>
        <v>项</v>
      </c>
    </row>
    <row r="451" ht="36" hidden="1" customHeight="1" spans="1:7">
      <c r="A451" s="334">
        <v>2060503</v>
      </c>
      <c r="B451" s="335" t="s">
        <v>357</v>
      </c>
      <c r="C451" s="336">
        <v>0</v>
      </c>
      <c r="D451" s="336">
        <v>0</v>
      </c>
      <c r="E451" s="337">
        <f t="shared" si="18"/>
        <v>0</v>
      </c>
      <c r="F451" s="187" t="str">
        <f t="shared" si="19"/>
        <v>否</v>
      </c>
      <c r="G451" s="333" t="str">
        <f t="shared" si="20"/>
        <v>项</v>
      </c>
    </row>
    <row r="452" ht="36" hidden="1" customHeight="1" spans="1:7">
      <c r="A452" s="334">
        <v>2060599</v>
      </c>
      <c r="B452" s="335" t="s">
        <v>358</v>
      </c>
      <c r="C452" s="336">
        <v>0</v>
      </c>
      <c r="D452" s="336">
        <v>0</v>
      </c>
      <c r="E452" s="337">
        <f t="shared" ref="E452:E515" si="21">IF(C452&lt;0,"",IFERROR(D452/C452-1,0))</f>
        <v>0</v>
      </c>
      <c r="F452" s="187" t="str">
        <f t="shared" ref="F452:F515" si="22">IF(LEN(A452)=3,"是",IF(B452&lt;&gt;"",IF(SUM(C452:D452)&lt;&gt;0,"是","否"),"是"))</f>
        <v>否</v>
      </c>
      <c r="G452" s="333" t="str">
        <f t="shared" ref="G452:G515" si="23">IF(LEN(A452)=3,"类",IF(LEN(A452)=5,"款","项"))</f>
        <v>项</v>
      </c>
    </row>
    <row r="453" ht="36" hidden="1" customHeight="1" spans="1:7">
      <c r="A453" s="331">
        <v>20606</v>
      </c>
      <c r="B453" s="220" t="s">
        <v>359</v>
      </c>
      <c r="C453" s="332">
        <f>((((SUM(C454:C457))+0)+0)+0)+0</f>
        <v>0</v>
      </c>
      <c r="D453" s="332">
        <f>((((SUM(D454:D457))+0)+0)+0)+0</f>
        <v>0</v>
      </c>
      <c r="E453" s="186">
        <f t="shared" si="21"/>
        <v>0</v>
      </c>
      <c r="F453" s="187" t="str">
        <f t="shared" si="22"/>
        <v>否</v>
      </c>
      <c r="G453" s="333" t="str">
        <f t="shared" si="23"/>
        <v>款</v>
      </c>
    </row>
    <row r="454" ht="36" hidden="1" customHeight="1" spans="1:7">
      <c r="A454" s="334">
        <v>2060601</v>
      </c>
      <c r="B454" s="335" t="s">
        <v>360</v>
      </c>
      <c r="C454" s="336">
        <v>0</v>
      </c>
      <c r="D454" s="336">
        <v>0</v>
      </c>
      <c r="E454" s="337">
        <f t="shared" si="21"/>
        <v>0</v>
      </c>
      <c r="F454" s="187" t="str">
        <f t="shared" si="22"/>
        <v>否</v>
      </c>
      <c r="G454" s="333" t="str">
        <f t="shared" si="23"/>
        <v>项</v>
      </c>
    </row>
    <row r="455" ht="36" hidden="1" customHeight="1" spans="1:7">
      <c r="A455" s="334">
        <v>2060602</v>
      </c>
      <c r="B455" s="335" t="s">
        <v>361</v>
      </c>
      <c r="C455" s="336">
        <v>0</v>
      </c>
      <c r="D455" s="336">
        <v>0</v>
      </c>
      <c r="E455" s="337">
        <f t="shared" si="21"/>
        <v>0</v>
      </c>
      <c r="F455" s="187" t="str">
        <f t="shared" si="22"/>
        <v>否</v>
      </c>
      <c r="G455" s="333" t="str">
        <f t="shared" si="23"/>
        <v>项</v>
      </c>
    </row>
    <row r="456" ht="36" hidden="1" customHeight="1" spans="1:7">
      <c r="A456" s="334">
        <v>2060603</v>
      </c>
      <c r="B456" s="335" t="s">
        <v>362</v>
      </c>
      <c r="C456" s="336">
        <v>0</v>
      </c>
      <c r="D456" s="336">
        <v>0</v>
      </c>
      <c r="E456" s="337">
        <f t="shared" si="21"/>
        <v>0</v>
      </c>
      <c r="F456" s="187" t="str">
        <f t="shared" si="22"/>
        <v>否</v>
      </c>
      <c r="G456" s="333" t="str">
        <f t="shared" si="23"/>
        <v>项</v>
      </c>
    </row>
    <row r="457" ht="36" hidden="1" customHeight="1" spans="1:7">
      <c r="A457" s="334">
        <v>2060699</v>
      </c>
      <c r="B457" s="335" t="s">
        <v>363</v>
      </c>
      <c r="C457" s="336">
        <v>0</v>
      </c>
      <c r="D457" s="336">
        <v>0</v>
      </c>
      <c r="E457" s="337">
        <f t="shared" si="21"/>
        <v>0</v>
      </c>
      <c r="F457" s="187" t="str">
        <f t="shared" si="22"/>
        <v>否</v>
      </c>
      <c r="G457" s="333" t="str">
        <f t="shared" si="23"/>
        <v>项</v>
      </c>
    </row>
    <row r="458" ht="32" customHeight="1" spans="1:7">
      <c r="A458" s="331">
        <v>20607</v>
      </c>
      <c r="B458" s="220" t="s">
        <v>364</v>
      </c>
      <c r="C458" s="332">
        <f>((((SUM(C459:C464))+0)+0)+0)+0</f>
        <v>30</v>
      </c>
      <c r="D458" s="332">
        <f>((((SUM(D459:D464))+0)+0)+0)+0</f>
        <v>18</v>
      </c>
      <c r="E458" s="186">
        <f t="shared" si="21"/>
        <v>-0.4</v>
      </c>
      <c r="F458" s="187" t="str">
        <f t="shared" si="22"/>
        <v>是</v>
      </c>
      <c r="G458" s="333" t="str">
        <f t="shared" si="23"/>
        <v>款</v>
      </c>
    </row>
    <row r="459" ht="36" hidden="1" customHeight="1" spans="1:7">
      <c r="A459" s="334">
        <v>2060701</v>
      </c>
      <c r="B459" s="335" t="s">
        <v>338</v>
      </c>
      <c r="C459" s="336">
        <v>0</v>
      </c>
      <c r="D459" s="336">
        <v>0</v>
      </c>
      <c r="E459" s="337">
        <f t="shared" si="21"/>
        <v>0</v>
      </c>
      <c r="F459" s="187" t="str">
        <f t="shared" si="22"/>
        <v>否</v>
      </c>
      <c r="G459" s="333" t="str">
        <f t="shared" si="23"/>
        <v>项</v>
      </c>
    </row>
    <row r="460" ht="36" hidden="1" customHeight="1" spans="1:7">
      <c r="A460" s="334">
        <v>2060702</v>
      </c>
      <c r="B460" s="335" t="s">
        <v>365</v>
      </c>
      <c r="C460" s="336">
        <v>0</v>
      </c>
      <c r="D460" s="336">
        <v>0</v>
      </c>
      <c r="E460" s="337">
        <f t="shared" si="21"/>
        <v>0</v>
      </c>
      <c r="F460" s="187" t="str">
        <f t="shared" si="22"/>
        <v>否</v>
      </c>
      <c r="G460" s="333" t="str">
        <f t="shared" si="23"/>
        <v>项</v>
      </c>
    </row>
    <row r="461" ht="36" hidden="1" customHeight="1" spans="1:7">
      <c r="A461" s="334">
        <v>2060703</v>
      </c>
      <c r="B461" s="335" t="s">
        <v>366</v>
      </c>
      <c r="C461" s="336">
        <v>0</v>
      </c>
      <c r="D461" s="336">
        <v>0</v>
      </c>
      <c r="E461" s="337">
        <f t="shared" si="21"/>
        <v>0</v>
      </c>
      <c r="F461" s="187" t="str">
        <f t="shared" si="22"/>
        <v>否</v>
      </c>
      <c r="G461" s="333" t="str">
        <f t="shared" si="23"/>
        <v>项</v>
      </c>
    </row>
    <row r="462" ht="36" hidden="1" customHeight="1" spans="1:7">
      <c r="A462" s="334">
        <v>2060704</v>
      </c>
      <c r="B462" s="335" t="s">
        <v>367</v>
      </c>
      <c r="C462" s="336">
        <v>0</v>
      </c>
      <c r="D462" s="336">
        <v>0</v>
      </c>
      <c r="E462" s="337">
        <f t="shared" si="21"/>
        <v>0</v>
      </c>
      <c r="F462" s="187" t="str">
        <f t="shared" si="22"/>
        <v>否</v>
      </c>
      <c r="G462" s="333" t="str">
        <f t="shared" si="23"/>
        <v>项</v>
      </c>
    </row>
    <row r="463" ht="36" hidden="1" customHeight="1" spans="1:7">
      <c r="A463" s="334">
        <v>2060705</v>
      </c>
      <c r="B463" s="335" t="s">
        <v>368</v>
      </c>
      <c r="C463" s="336">
        <v>0</v>
      </c>
      <c r="D463" s="336">
        <v>0</v>
      </c>
      <c r="E463" s="337">
        <f t="shared" si="21"/>
        <v>0</v>
      </c>
      <c r="F463" s="187" t="str">
        <f t="shared" si="22"/>
        <v>否</v>
      </c>
      <c r="G463" s="333" t="str">
        <f t="shared" si="23"/>
        <v>项</v>
      </c>
    </row>
    <row r="464" ht="32" customHeight="1" spans="1:7">
      <c r="A464" s="334">
        <v>2060799</v>
      </c>
      <c r="B464" s="335" t="s">
        <v>369</v>
      </c>
      <c r="C464" s="336">
        <v>30</v>
      </c>
      <c r="D464" s="336">
        <v>18</v>
      </c>
      <c r="E464" s="337">
        <f t="shared" si="21"/>
        <v>-0.4</v>
      </c>
      <c r="F464" s="187" t="str">
        <f t="shared" si="22"/>
        <v>是</v>
      </c>
      <c r="G464" s="333" t="str">
        <f t="shared" si="23"/>
        <v>项</v>
      </c>
    </row>
    <row r="465" ht="36" hidden="1" customHeight="1" spans="1:7">
      <c r="A465" s="331">
        <v>20608</v>
      </c>
      <c r="B465" s="220" t="s">
        <v>370</v>
      </c>
      <c r="C465" s="332">
        <f>((((SUM(C466:C468))+0)+0)+0)+0</f>
        <v>0</v>
      </c>
      <c r="D465" s="332">
        <f>((((SUM(D466:D468))+0)+0)+0)+0</f>
        <v>0</v>
      </c>
      <c r="E465" s="186">
        <f t="shared" si="21"/>
        <v>0</v>
      </c>
      <c r="F465" s="187" t="str">
        <f t="shared" si="22"/>
        <v>否</v>
      </c>
      <c r="G465" s="333" t="str">
        <f t="shared" si="23"/>
        <v>款</v>
      </c>
    </row>
    <row r="466" ht="36" hidden="1" customHeight="1" spans="1:7">
      <c r="A466" s="334">
        <v>2060801</v>
      </c>
      <c r="B466" s="335" t="s">
        <v>371</v>
      </c>
      <c r="C466" s="336">
        <v>0</v>
      </c>
      <c r="D466" s="336">
        <v>0</v>
      </c>
      <c r="E466" s="337">
        <f t="shared" si="21"/>
        <v>0</v>
      </c>
      <c r="F466" s="187" t="str">
        <f t="shared" si="22"/>
        <v>否</v>
      </c>
      <c r="G466" s="333" t="str">
        <f t="shared" si="23"/>
        <v>项</v>
      </c>
    </row>
    <row r="467" ht="36" hidden="1" customHeight="1" spans="1:7">
      <c r="A467" s="334">
        <v>2060802</v>
      </c>
      <c r="B467" s="335" t="s">
        <v>372</v>
      </c>
      <c r="C467" s="336">
        <v>0</v>
      </c>
      <c r="D467" s="336">
        <v>0</v>
      </c>
      <c r="E467" s="337">
        <f t="shared" si="21"/>
        <v>0</v>
      </c>
      <c r="F467" s="187" t="str">
        <f t="shared" si="22"/>
        <v>否</v>
      </c>
      <c r="G467" s="333" t="str">
        <f t="shared" si="23"/>
        <v>项</v>
      </c>
    </row>
    <row r="468" ht="36" hidden="1" customHeight="1" spans="1:7">
      <c r="A468" s="334">
        <v>2060899</v>
      </c>
      <c r="B468" s="335" t="s">
        <v>373</v>
      </c>
      <c r="C468" s="336">
        <v>0</v>
      </c>
      <c r="D468" s="336">
        <v>0</v>
      </c>
      <c r="E468" s="337">
        <f t="shared" si="21"/>
        <v>0</v>
      </c>
      <c r="F468" s="187" t="str">
        <f t="shared" si="22"/>
        <v>否</v>
      </c>
      <c r="G468" s="333" t="str">
        <f t="shared" si="23"/>
        <v>项</v>
      </c>
    </row>
    <row r="469" ht="36" hidden="1" customHeight="1" spans="1:7">
      <c r="A469" s="331">
        <v>20609</v>
      </c>
      <c r="B469" s="220" t="s">
        <v>374</v>
      </c>
      <c r="C469" s="332">
        <f>((((SUM(C470:C472))+0)+0)+0)+0</f>
        <v>0</v>
      </c>
      <c r="D469" s="332">
        <f>((((SUM(D470:D472))+0)+0)+0)+0</f>
        <v>0</v>
      </c>
      <c r="E469" s="186">
        <f t="shared" si="21"/>
        <v>0</v>
      </c>
      <c r="F469" s="187" t="str">
        <f t="shared" si="22"/>
        <v>否</v>
      </c>
      <c r="G469" s="333" t="str">
        <f t="shared" si="23"/>
        <v>款</v>
      </c>
    </row>
    <row r="470" ht="36" hidden="1" customHeight="1" spans="1:7">
      <c r="A470" s="334">
        <v>2060901</v>
      </c>
      <c r="B470" s="335" t="s">
        <v>375</v>
      </c>
      <c r="C470" s="336">
        <v>0</v>
      </c>
      <c r="D470" s="336">
        <v>0</v>
      </c>
      <c r="E470" s="337">
        <f t="shared" si="21"/>
        <v>0</v>
      </c>
      <c r="F470" s="187" t="str">
        <f t="shared" si="22"/>
        <v>否</v>
      </c>
      <c r="G470" s="333" t="str">
        <f t="shared" si="23"/>
        <v>项</v>
      </c>
    </row>
    <row r="471" ht="36" hidden="1" customHeight="1" spans="1:7">
      <c r="A471" s="334">
        <v>2060902</v>
      </c>
      <c r="B471" s="335" t="s">
        <v>376</v>
      </c>
      <c r="C471" s="336">
        <v>0</v>
      </c>
      <c r="D471" s="336">
        <v>0</v>
      </c>
      <c r="E471" s="337">
        <f t="shared" si="21"/>
        <v>0</v>
      </c>
      <c r="F471" s="187" t="str">
        <f t="shared" si="22"/>
        <v>否</v>
      </c>
      <c r="G471" s="333" t="str">
        <f t="shared" si="23"/>
        <v>项</v>
      </c>
    </row>
    <row r="472" ht="36" hidden="1" customHeight="1" spans="1:7">
      <c r="A472" s="334">
        <v>2060999</v>
      </c>
      <c r="B472" s="335" t="s">
        <v>377</v>
      </c>
      <c r="C472" s="336">
        <v>0</v>
      </c>
      <c r="D472" s="336">
        <v>0</v>
      </c>
      <c r="E472" s="337">
        <f t="shared" si="21"/>
        <v>0</v>
      </c>
      <c r="F472" s="187" t="str">
        <f t="shared" si="22"/>
        <v>否</v>
      </c>
      <c r="G472" s="333" t="str">
        <f t="shared" si="23"/>
        <v>项</v>
      </c>
    </row>
    <row r="473" ht="36" hidden="1" customHeight="1" spans="1:7">
      <c r="A473" s="331">
        <v>20699</v>
      </c>
      <c r="B473" s="220" t="s">
        <v>378</v>
      </c>
      <c r="C473" s="332">
        <f>((((SUM(C474:C477))+0)+0)+0)+0</f>
        <v>0</v>
      </c>
      <c r="D473" s="332">
        <f>((((SUM(D474:D477))+0)+0)+0)+0</f>
        <v>0</v>
      </c>
      <c r="E473" s="186">
        <f t="shared" si="21"/>
        <v>0</v>
      </c>
      <c r="F473" s="187" t="str">
        <f t="shared" si="22"/>
        <v>否</v>
      </c>
      <c r="G473" s="333" t="str">
        <f t="shared" si="23"/>
        <v>款</v>
      </c>
    </row>
    <row r="474" ht="36" hidden="1" customHeight="1" spans="1:7">
      <c r="A474" s="334">
        <v>2069901</v>
      </c>
      <c r="B474" s="335" t="s">
        <v>379</v>
      </c>
      <c r="C474" s="336">
        <v>0</v>
      </c>
      <c r="D474" s="336">
        <v>0</v>
      </c>
      <c r="E474" s="337">
        <f t="shared" si="21"/>
        <v>0</v>
      </c>
      <c r="F474" s="187" t="str">
        <f t="shared" si="22"/>
        <v>否</v>
      </c>
      <c r="G474" s="333" t="str">
        <f t="shared" si="23"/>
        <v>项</v>
      </c>
    </row>
    <row r="475" ht="36" hidden="1" customHeight="1" spans="1:7">
      <c r="A475" s="334">
        <v>2069902</v>
      </c>
      <c r="B475" s="335" t="s">
        <v>380</v>
      </c>
      <c r="C475" s="336">
        <v>0</v>
      </c>
      <c r="D475" s="336">
        <v>0</v>
      </c>
      <c r="E475" s="337">
        <f t="shared" si="21"/>
        <v>0</v>
      </c>
      <c r="F475" s="187" t="str">
        <f t="shared" si="22"/>
        <v>否</v>
      </c>
      <c r="G475" s="333" t="str">
        <f t="shared" si="23"/>
        <v>项</v>
      </c>
    </row>
    <row r="476" ht="36" hidden="1" customHeight="1" spans="1:7">
      <c r="A476" s="334">
        <v>2069903</v>
      </c>
      <c r="B476" s="335" t="s">
        <v>381</v>
      </c>
      <c r="C476" s="336">
        <v>0</v>
      </c>
      <c r="D476" s="336">
        <v>0</v>
      </c>
      <c r="E476" s="337">
        <f t="shared" si="21"/>
        <v>0</v>
      </c>
      <c r="F476" s="187" t="str">
        <f t="shared" si="22"/>
        <v>否</v>
      </c>
      <c r="G476" s="333" t="str">
        <f t="shared" si="23"/>
        <v>项</v>
      </c>
    </row>
    <row r="477" ht="36" hidden="1" customHeight="1" spans="1:7">
      <c r="A477" s="334">
        <v>2069999</v>
      </c>
      <c r="B477" s="335" t="s">
        <v>378</v>
      </c>
      <c r="C477" s="336">
        <v>0</v>
      </c>
      <c r="D477" s="336">
        <v>0</v>
      </c>
      <c r="E477" s="337">
        <f t="shared" si="21"/>
        <v>0</v>
      </c>
      <c r="F477" s="187" t="str">
        <f t="shared" si="22"/>
        <v>否</v>
      </c>
      <c r="G477" s="333" t="str">
        <f t="shared" si="23"/>
        <v>项</v>
      </c>
    </row>
    <row r="478" ht="36" hidden="1" customHeight="1" spans="1:7">
      <c r="A478" s="351" t="s">
        <v>382</v>
      </c>
      <c r="B478" s="344" t="s">
        <v>210</v>
      </c>
      <c r="C478" s="336"/>
      <c r="D478" s="336">
        <v>0</v>
      </c>
      <c r="E478" s="186">
        <f t="shared" si="21"/>
        <v>0</v>
      </c>
      <c r="F478" s="187" t="str">
        <f t="shared" si="22"/>
        <v>否</v>
      </c>
      <c r="G478" s="333" t="str">
        <f t="shared" si="23"/>
        <v>项</v>
      </c>
    </row>
    <row r="479" ht="32" customHeight="1" spans="1:7">
      <c r="A479" s="331">
        <v>207</v>
      </c>
      <c r="B479" s="171" t="s">
        <v>383</v>
      </c>
      <c r="C479" s="332">
        <f>((((SUM(C480,C496,C504,C515,C524,C532,C536))+0)+0)+0)+0</f>
        <v>3000</v>
      </c>
      <c r="D479" s="332">
        <f>((((SUM(D480,D496,D504,D515,D524,D532,D536))+0)+0)+0)+0</f>
        <v>2405</v>
      </c>
      <c r="E479" s="186">
        <f t="shared" si="21"/>
        <v>-0.198</v>
      </c>
      <c r="F479" s="187" t="str">
        <f t="shared" si="22"/>
        <v>是</v>
      </c>
      <c r="G479" s="333" t="str">
        <f t="shared" si="23"/>
        <v>类</v>
      </c>
    </row>
    <row r="480" ht="32" customHeight="1" spans="1:7">
      <c r="A480" s="331">
        <v>20701</v>
      </c>
      <c r="B480" s="220" t="s">
        <v>384</v>
      </c>
      <c r="C480" s="332">
        <f>((((SUM(C481:C495))+0)+0)+0)+0</f>
        <v>1828</v>
      </c>
      <c r="D480" s="332">
        <f>((((SUM(D481:D495))+0)+0)+0)+0</f>
        <v>1200</v>
      </c>
      <c r="E480" s="186">
        <f t="shared" si="21"/>
        <v>-0.344</v>
      </c>
      <c r="F480" s="187" t="str">
        <f t="shared" si="22"/>
        <v>是</v>
      </c>
      <c r="G480" s="333" t="str">
        <f t="shared" si="23"/>
        <v>款</v>
      </c>
    </row>
    <row r="481" ht="32" customHeight="1" spans="1:7">
      <c r="A481" s="334">
        <v>2070101</v>
      </c>
      <c r="B481" s="335" t="s">
        <v>74</v>
      </c>
      <c r="C481" s="336">
        <v>417</v>
      </c>
      <c r="D481" s="336">
        <v>188</v>
      </c>
      <c r="E481" s="337">
        <f t="shared" si="21"/>
        <v>-0.549</v>
      </c>
      <c r="F481" s="187" t="str">
        <f t="shared" si="22"/>
        <v>是</v>
      </c>
      <c r="G481" s="333" t="str">
        <f t="shared" si="23"/>
        <v>项</v>
      </c>
    </row>
    <row r="482" ht="36" hidden="1" customHeight="1" spans="1:7">
      <c r="A482" s="334">
        <v>2070102</v>
      </c>
      <c r="B482" s="335" t="s">
        <v>75</v>
      </c>
      <c r="C482" s="336">
        <v>0</v>
      </c>
      <c r="D482" s="336">
        <v>0</v>
      </c>
      <c r="E482" s="337">
        <f t="shared" si="21"/>
        <v>0</v>
      </c>
      <c r="F482" s="187" t="str">
        <f t="shared" si="22"/>
        <v>否</v>
      </c>
      <c r="G482" s="333" t="str">
        <f t="shared" si="23"/>
        <v>项</v>
      </c>
    </row>
    <row r="483" ht="36" hidden="1" customHeight="1" spans="1:7">
      <c r="A483" s="334">
        <v>2070103</v>
      </c>
      <c r="B483" s="335" t="s">
        <v>76</v>
      </c>
      <c r="C483" s="336">
        <v>0</v>
      </c>
      <c r="D483" s="336">
        <v>0</v>
      </c>
      <c r="E483" s="337">
        <f t="shared" si="21"/>
        <v>0</v>
      </c>
      <c r="F483" s="187" t="str">
        <f t="shared" si="22"/>
        <v>否</v>
      </c>
      <c r="G483" s="333" t="str">
        <f t="shared" si="23"/>
        <v>项</v>
      </c>
    </row>
    <row r="484" ht="32" customHeight="1" spans="1:7">
      <c r="A484" s="334">
        <v>2070104</v>
      </c>
      <c r="B484" s="335" t="s">
        <v>385</v>
      </c>
      <c r="C484" s="336">
        <v>154</v>
      </c>
      <c r="D484" s="336">
        <v>158</v>
      </c>
      <c r="E484" s="337">
        <f t="shared" si="21"/>
        <v>0.026</v>
      </c>
      <c r="F484" s="187" t="str">
        <f t="shared" si="22"/>
        <v>是</v>
      </c>
      <c r="G484" s="333" t="str">
        <f t="shared" si="23"/>
        <v>项</v>
      </c>
    </row>
    <row r="485" ht="36" hidden="1" customHeight="1" spans="1:7">
      <c r="A485" s="334">
        <v>2070105</v>
      </c>
      <c r="B485" s="335" t="s">
        <v>386</v>
      </c>
      <c r="C485" s="336">
        <v>0</v>
      </c>
      <c r="D485" s="336">
        <v>0</v>
      </c>
      <c r="E485" s="337">
        <f t="shared" si="21"/>
        <v>0</v>
      </c>
      <c r="F485" s="187" t="str">
        <f t="shared" si="22"/>
        <v>否</v>
      </c>
      <c r="G485" s="333" t="str">
        <f t="shared" si="23"/>
        <v>项</v>
      </c>
    </row>
    <row r="486" ht="36" hidden="1" customHeight="1" spans="1:7">
      <c r="A486" s="334">
        <v>2070106</v>
      </c>
      <c r="B486" s="335" t="s">
        <v>387</v>
      </c>
      <c r="C486" s="336">
        <v>0</v>
      </c>
      <c r="D486" s="336">
        <v>0</v>
      </c>
      <c r="E486" s="337">
        <f t="shared" si="21"/>
        <v>0</v>
      </c>
      <c r="F486" s="187" t="str">
        <f t="shared" si="22"/>
        <v>否</v>
      </c>
      <c r="G486" s="333" t="str">
        <f t="shared" si="23"/>
        <v>项</v>
      </c>
    </row>
    <row r="487" ht="32" customHeight="1" spans="1:7">
      <c r="A487" s="334">
        <v>2070107</v>
      </c>
      <c r="B487" s="335" t="s">
        <v>388</v>
      </c>
      <c r="C487" s="336">
        <v>455</v>
      </c>
      <c r="D487" s="336">
        <v>397</v>
      </c>
      <c r="E487" s="337">
        <f t="shared" si="21"/>
        <v>-0.127</v>
      </c>
      <c r="F487" s="187" t="str">
        <f t="shared" si="22"/>
        <v>是</v>
      </c>
      <c r="G487" s="333" t="str">
        <f t="shared" si="23"/>
        <v>项</v>
      </c>
    </row>
    <row r="488" ht="36" hidden="1" customHeight="1" spans="1:7">
      <c r="A488" s="334">
        <v>2070108</v>
      </c>
      <c r="B488" s="335" t="s">
        <v>389</v>
      </c>
      <c r="C488" s="336">
        <v>0</v>
      </c>
      <c r="D488" s="336">
        <v>0</v>
      </c>
      <c r="E488" s="337">
        <f t="shared" si="21"/>
        <v>0</v>
      </c>
      <c r="F488" s="187" t="str">
        <f t="shared" si="22"/>
        <v>否</v>
      </c>
      <c r="G488" s="333" t="str">
        <f t="shared" si="23"/>
        <v>项</v>
      </c>
    </row>
    <row r="489" ht="32" customHeight="1" spans="1:7">
      <c r="A489" s="334">
        <v>2070109</v>
      </c>
      <c r="B489" s="335" t="s">
        <v>390</v>
      </c>
      <c r="C489" s="336">
        <v>802</v>
      </c>
      <c r="D489" s="336">
        <v>225</v>
      </c>
      <c r="E489" s="337">
        <f t="shared" si="21"/>
        <v>-0.719</v>
      </c>
      <c r="F489" s="187" t="str">
        <f t="shared" si="22"/>
        <v>是</v>
      </c>
      <c r="G489" s="333" t="str">
        <f t="shared" si="23"/>
        <v>项</v>
      </c>
    </row>
    <row r="490" ht="36" hidden="1" customHeight="1" spans="1:7">
      <c r="A490" s="334">
        <v>2070110</v>
      </c>
      <c r="B490" s="335" t="s">
        <v>391</v>
      </c>
      <c r="C490" s="336">
        <v>0</v>
      </c>
      <c r="D490" s="336">
        <v>0</v>
      </c>
      <c r="E490" s="337">
        <f t="shared" si="21"/>
        <v>0</v>
      </c>
      <c r="F490" s="187" t="str">
        <f t="shared" si="22"/>
        <v>否</v>
      </c>
      <c r="G490" s="333" t="str">
        <f t="shared" si="23"/>
        <v>项</v>
      </c>
    </row>
    <row r="491" ht="36" hidden="1" customHeight="1" spans="1:7">
      <c r="A491" s="334">
        <v>2070111</v>
      </c>
      <c r="B491" s="335" t="s">
        <v>392</v>
      </c>
      <c r="C491" s="336">
        <v>0</v>
      </c>
      <c r="D491" s="336">
        <v>0</v>
      </c>
      <c r="E491" s="337">
        <f t="shared" si="21"/>
        <v>0</v>
      </c>
      <c r="F491" s="187" t="str">
        <f t="shared" si="22"/>
        <v>否</v>
      </c>
      <c r="G491" s="333" t="str">
        <f t="shared" si="23"/>
        <v>项</v>
      </c>
    </row>
    <row r="492" ht="36" hidden="1" customHeight="1" spans="1:7">
      <c r="A492" s="334">
        <v>2070112</v>
      </c>
      <c r="B492" s="335" t="s">
        <v>393</v>
      </c>
      <c r="C492" s="336">
        <v>0</v>
      </c>
      <c r="D492" s="336">
        <v>0</v>
      </c>
      <c r="E492" s="337">
        <f t="shared" si="21"/>
        <v>0</v>
      </c>
      <c r="F492" s="187" t="str">
        <f t="shared" si="22"/>
        <v>否</v>
      </c>
      <c r="G492" s="333" t="str">
        <f t="shared" si="23"/>
        <v>项</v>
      </c>
    </row>
    <row r="493" ht="36" hidden="1" customHeight="1" spans="1:7">
      <c r="A493" s="334">
        <v>2070113</v>
      </c>
      <c r="B493" s="335" t="s">
        <v>394</v>
      </c>
      <c r="C493" s="336">
        <v>0</v>
      </c>
      <c r="D493" s="336">
        <v>0</v>
      </c>
      <c r="E493" s="337">
        <f t="shared" si="21"/>
        <v>0</v>
      </c>
      <c r="F493" s="187" t="str">
        <f t="shared" si="22"/>
        <v>否</v>
      </c>
      <c r="G493" s="333" t="str">
        <f t="shared" si="23"/>
        <v>项</v>
      </c>
    </row>
    <row r="494" ht="36" hidden="1" customHeight="1" spans="1:7">
      <c r="A494" s="334">
        <v>2070114</v>
      </c>
      <c r="B494" s="335" t="s">
        <v>395</v>
      </c>
      <c r="C494" s="336">
        <v>0</v>
      </c>
      <c r="D494" s="336">
        <v>0</v>
      </c>
      <c r="E494" s="337">
        <f t="shared" si="21"/>
        <v>0</v>
      </c>
      <c r="F494" s="187" t="str">
        <f t="shared" si="22"/>
        <v>否</v>
      </c>
      <c r="G494" s="333" t="str">
        <f t="shared" si="23"/>
        <v>项</v>
      </c>
    </row>
    <row r="495" ht="32" customHeight="1" spans="1:7">
      <c r="A495" s="334">
        <v>2070199</v>
      </c>
      <c r="B495" s="335" t="s">
        <v>396</v>
      </c>
      <c r="C495" s="336">
        <v>0</v>
      </c>
      <c r="D495" s="336">
        <v>232</v>
      </c>
      <c r="E495" s="337">
        <f t="shared" si="21"/>
        <v>0</v>
      </c>
      <c r="F495" s="187" t="str">
        <f t="shared" si="22"/>
        <v>是</v>
      </c>
      <c r="G495" s="333" t="str">
        <f t="shared" si="23"/>
        <v>项</v>
      </c>
    </row>
    <row r="496" ht="32" customHeight="1" spans="1:7">
      <c r="A496" s="331">
        <v>20702</v>
      </c>
      <c r="B496" s="220" t="s">
        <v>397</v>
      </c>
      <c r="C496" s="332">
        <f>((((SUM(C497:C503))+0)+0)+0)+0</f>
        <v>192</v>
      </c>
      <c r="D496" s="332">
        <f>((((SUM(D497:D503))+0)+0)+0)+0</f>
        <v>72</v>
      </c>
      <c r="E496" s="186">
        <f t="shared" si="21"/>
        <v>-0.625</v>
      </c>
      <c r="F496" s="187" t="str">
        <f t="shared" si="22"/>
        <v>是</v>
      </c>
      <c r="G496" s="333" t="str">
        <f t="shared" si="23"/>
        <v>款</v>
      </c>
    </row>
    <row r="497" ht="36" hidden="1" customHeight="1" spans="1:7">
      <c r="A497" s="334">
        <v>2070201</v>
      </c>
      <c r="B497" s="335" t="s">
        <v>74</v>
      </c>
      <c r="C497" s="336">
        <v>0</v>
      </c>
      <c r="D497" s="336">
        <v>0</v>
      </c>
      <c r="E497" s="337">
        <f t="shared" si="21"/>
        <v>0</v>
      </c>
      <c r="F497" s="187" t="str">
        <f t="shared" si="22"/>
        <v>否</v>
      </c>
      <c r="G497" s="333" t="str">
        <f t="shared" si="23"/>
        <v>项</v>
      </c>
    </row>
    <row r="498" ht="36" hidden="1" customHeight="1" spans="1:7">
      <c r="A498" s="334">
        <v>2070202</v>
      </c>
      <c r="B498" s="335" t="s">
        <v>75</v>
      </c>
      <c r="C498" s="336">
        <v>0</v>
      </c>
      <c r="D498" s="336">
        <v>0</v>
      </c>
      <c r="E498" s="337">
        <f t="shared" si="21"/>
        <v>0</v>
      </c>
      <c r="F498" s="187" t="str">
        <f t="shared" si="22"/>
        <v>否</v>
      </c>
      <c r="G498" s="333" t="str">
        <f t="shared" si="23"/>
        <v>项</v>
      </c>
    </row>
    <row r="499" ht="36" hidden="1" customHeight="1" spans="1:7">
      <c r="A499" s="334">
        <v>2070203</v>
      </c>
      <c r="B499" s="335" t="s">
        <v>76</v>
      </c>
      <c r="C499" s="336">
        <v>0</v>
      </c>
      <c r="D499" s="336">
        <v>0</v>
      </c>
      <c r="E499" s="337">
        <f t="shared" si="21"/>
        <v>0</v>
      </c>
      <c r="F499" s="187" t="str">
        <f t="shared" si="22"/>
        <v>否</v>
      </c>
      <c r="G499" s="333" t="str">
        <f t="shared" si="23"/>
        <v>项</v>
      </c>
    </row>
    <row r="500" ht="36" hidden="1" customHeight="1" spans="1:7">
      <c r="A500" s="334">
        <v>2070204</v>
      </c>
      <c r="B500" s="335" t="s">
        <v>398</v>
      </c>
      <c r="C500" s="336">
        <v>0</v>
      </c>
      <c r="D500" s="336">
        <v>0</v>
      </c>
      <c r="E500" s="337">
        <f t="shared" si="21"/>
        <v>0</v>
      </c>
      <c r="F500" s="187" t="str">
        <f t="shared" si="22"/>
        <v>否</v>
      </c>
      <c r="G500" s="333" t="str">
        <f t="shared" si="23"/>
        <v>项</v>
      </c>
    </row>
    <row r="501" ht="32" customHeight="1" spans="1:7">
      <c r="A501" s="334">
        <v>2070205</v>
      </c>
      <c r="B501" s="335" t="s">
        <v>399</v>
      </c>
      <c r="C501" s="336">
        <v>103</v>
      </c>
      <c r="D501" s="336">
        <v>0</v>
      </c>
      <c r="E501" s="337">
        <f t="shared" si="21"/>
        <v>-1</v>
      </c>
      <c r="F501" s="187" t="str">
        <f t="shared" si="22"/>
        <v>是</v>
      </c>
      <c r="G501" s="333" t="str">
        <f t="shared" si="23"/>
        <v>项</v>
      </c>
    </row>
    <row r="502" ht="36" hidden="1" customHeight="1" spans="1:7">
      <c r="A502" s="334">
        <v>2070206</v>
      </c>
      <c r="B502" s="335" t="s">
        <v>400</v>
      </c>
      <c r="C502" s="336">
        <v>0</v>
      </c>
      <c r="D502" s="336">
        <v>0</v>
      </c>
      <c r="E502" s="337">
        <f t="shared" si="21"/>
        <v>0</v>
      </c>
      <c r="F502" s="187" t="str">
        <f t="shared" si="22"/>
        <v>否</v>
      </c>
      <c r="G502" s="333" t="str">
        <f t="shared" si="23"/>
        <v>项</v>
      </c>
    </row>
    <row r="503" ht="32" customHeight="1" spans="1:7">
      <c r="A503" s="334">
        <v>2070299</v>
      </c>
      <c r="B503" s="335" t="s">
        <v>401</v>
      </c>
      <c r="C503" s="336">
        <v>89</v>
      </c>
      <c r="D503" s="336">
        <v>72</v>
      </c>
      <c r="E503" s="337">
        <f t="shared" si="21"/>
        <v>-0.191</v>
      </c>
      <c r="F503" s="187" t="str">
        <f t="shared" si="22"/>
        <v>是</v>
      </c>
      <c r="G503" s="333" t="str">
        <f t="shared" si="23"/>
        <v>项</v>
      </c>
    </row>
    <row r="504" ht="32" customHeight="1" spans="1:7">
      <c r="A504" s="331">
        <v>20703</v>
      </c>
      <c r="B504" s="220" t="s">
        <v>402</v>
      </c>
      <c r="C504" s="332">
        <f>((((SUM(C505:C514))+0)+0)+0)+0</f>
        <v>547</v>
      </c>
      <c r="D504" s="332">
        <f>((((SUM(D505:D514))+0)+0)+0)+0</f>
        <v>666</v>
      </c>
      <c r="E504" s="186">
        <f t="shared" si="21"/>
        <v>0.218</v>
      </c>
      <c r="F504" s="187" t="str">
        <f t="shared" si="22"/>
        <v>是</v>
      </c>
      <c r="G504" s="333" t="str">
        <f t="shared" si="23"/>
        <v>款</v>
      </c>
    </row>
    <row r="505" ht="36" hidden="1" customHeight="1" spans="1:7">
      <c r="A505" s="334">
        <v>2070301</v>
      </c>
      <c r="B505" s="335" t="s">
        <v>74</v>
      </c>
      <c r="C505" s="336">
        <v>0</v>
      </c>
      <c r="D505" s="336">
        <v>0</v>
      </c>
      <c r="E505" s="337">
        <f t="shared" si="21"/>
        <v>0</v>
      </c>
      <c r="F505" s="187" t="str">
        <f t="shared" si="22"/>
        <v>否</v>
      </c>
      <c r="G505" s="333" t="str">
        <f t="shared" si="23"/>
        <v>项</v>
      </c>
    </row>
    <row r="506" ht="36" hidden="1" customHeight="1" spans="1:7">
      <c r="A506" s="334">
        <v>2070302</v>
      </c>
      <c r="B506" s="335" t="s">
        <v>75</v>
      </c>
      <c r="C506" s="336">
        <v>0</v>
      </c>
      <c r="D506" s="336">
        <v>0</v>
      </c>
      <c r="E506" s="337">
        <f t="shared" si="21"/>
        <v>0</v>
      </c>
      <c r="F506" s="187" t="str">
        <f t="shared" si="22"/>
        <v>否</v>
      </c>
      <c r="G506" s="333" t="str">
        <f t="shared" si="23"/>
        <v>项</v>
      </c>
    </row>
    <row r="507" ht="36" hidden="1" customHeight="1" spans="1:7">
      <c r="A507" s="334">
        <v>2070303</v>
      </c>
      <c r="B507" s="335" t="s">
        <v>76</v>
      </c>
      <c r="C507" s="336">
        <v>0</v>
      </c>
      <c r="D507" s="336">
        <v>0</v>
      </c>
      <c r="E507" s="337">
        <f t="shared" si="21"/>
        <v>0</v>
      </c>
      <c r="F507" s="187" t="str">
        <f t="shared" si="22"/>
        <v>否</v>
      </c>
      <c r="G507" s="333" t="str">
        <f t="shared" si="23"/>
        <v>项</v>
      </c>
    </row>
    <row r="508" ht="36" hidden="1" customHeight="1" spans="1:7">
      <c r="A508" s="334">
        <v>2070304</v>
      </c>
      <c r="B508" s="335" t="s">
        <v>403</v>
      </c>
      <c r="C508" s="336">
        <v>0</v>
      </c>
      <c r="D508" s="336">
        <v>0</v>
      </c>
      <c r="E508" s="337">
        <f t="shared" si="21"/>
        <v>0</v>
      </c>
      <c r="F508" s="187" t="str">
        <f t="shared" si="22"/>
        <v>否</v>
      </c>
      <c r="G508" s="333" t="str">
        <f t="shared" si="23"/>
        <v>项</v>
      </c>
    </row>
    <row r="509" ht="36" hidden="1" customHeight="1" spans="1:7">
      <c r="A509" s="334">
        <v>2070305</v>
      </c>
      <c r="B509" s="335" t="s">
        <v>404</v>
      </c>
      <c r="C509" s="336">
        <v>0</v>
      </c>
      <c r="D509" s="336">
        <v>0</v>
      </c>
      <c r="E509" s="337">
        <f t="shared" si="21"/>
        <v>0</v>
      </c>
      <c r="F509" s="187" t="str">
        <f t="shared" si="22"/>
        <v>否</v>
      </c>
      <c r="G509" s="333" t="str">
        <f t="shared" si="23"/>
        <v>项</v>
      </c>
    </row>
    <row r="510" ht="36" hidden="1" customHeight="1" spans="1:7">
      <c r="A510" s="334">
        <v>2070306</v>
      </c>
      <c r="B510" s="335" t="s">
        <v>405</v>
      </c>
      <c r="C510" s="336">
        <v>0</v>
      </c>
      <c r="D510" s="336">
        <v>0</v>
      </c>
      <c r="E510" s="337">
        <f t="shared" si="21"/>
        <v>0</v>
      </c>
      <c r="F510" s="187" t="str">
        <f t="shared" si="22"/>
        <v>否</v>
      </c>
      <c r="G510" s="333" t="str">
        <f t="shared" si="23"/>
        <v>项</v>
      </c>
    </row>
    <row r="511" ht="36" hidden="1" customHeight="1" spans="1:7">
      <c r="A511" s="334">
        <v>2070307</v>
      </c>
      <c r="B511" s="335" t="s">
        <v>406</v>
      </c>
      <c r="C511" s="336">
        <v>0</v>
      </c>
      <c r="D511" s="336">
        <v>0</v>
      </c>
      <c r="E511" s="337">
        <f t="shared" si="21"/>
        <v>0</v>
      </c>
      <c r="F511" s="187" t="str">
        <f t="shared" si="22"/>
        <v>否</v>
      </c>
      <c r="G511" s="333" t="str">
        <f t="shared" si="23"/>
        <v>项</v>
      </c>
    </row>
    <row r="512" ht="36" hidden="1" customHeight="1" spans="1:7">
      <c r="A512" s="334">
        <v>2070308</v>
      </c>
      <c r="B512" s="335" t="s">
        <v>407</v>
      </c>
      <c r="C512" s="336">
        <v>0</v>
      </c>
      <c r="D512" s="336">
        <v>0</v>
      </c>
      <c r="E512" s="337">
        <f t="shared" si="21"/>
        <v>0</v>
      </c>
      <c r="F512" s="187" t="str">
        <f t="shared" si="22"/>
        <v>否</v>
      </c>
      <c r="G512" s="333" t="str">
        <f t="shared" si="23"/>
        <v>项</v>
      </c>
    </row>
    <row r="513" ht="36" hidden="1" customHeight="1" spans="1:7">
      <c r="A513" s="334">
        <v>2070309</v>
      </c>
      <c r="B513" s="335" t="s">
        <v>408</v>
      </c>
      <c r="C513" s="336">
        <v>0</v>
      </c>
      <c r="D513" s="336">
        <v>0</v>
      </c>
      <c r="E513" s="337">
        <f t="shared" si="21"/>
        <v>0</v>
      </c>
      <c r="F513" s="187" t="str">
        <f t="shared" si="22"/>
        <v>否</v>
      </c>
      <c r="G513" s="333" t="str">
        <f t="shared" si="23"/>
        <v>项</v>
      </c>
    </row>
    <row r="514" ht="32" customHeight="1" spans="1:7">
      <c r="A514" s="334">
        <v>2070399</v>
      </c>
      <c r="B514" s="335" t="s">
        <v>409</v>
      </c>
      <c r="C514" s="336">
        <v>547</v>
      </c>
      <c r="D514" s="336">
        <v>666</v>
      </c>
      <c r="E514" s="337">
        <f t="shared" si="21"/>
        <v>0.218</v>
      </c>
      <c r="F514" s="187" t="str">
        <f t="shared" si="22"/>
        <v>是</v>
      </c>
      <c r="G514" s="333" t="str">
        <f t="shared" si="23"/>
        <v>项</v>
      </c>
    </row>
    <row r="515" ht="36" hidden="1" customHeight="1" spans="1:7">
      <c r="A515" s="331">
        <v>20706</v>
      </c>
      <c r="B515" s="220" t="s">
        <v>410</v>
      </c>
      <c r="C515" s="332">
        <f>((((SUM(C516:C523))+0)+0)+0)+0</f>
        <v>0</v>
      </c>
      <c r="D515" s="332">
        <f>((((SUM(D516:D523))+0)+0)+0)+0</f>
        <v>0</v>
      </c>
      <c r="E515" s="186">
        <f t="shared" si="21"/>
        <v>0</v>
      </c>
      <c r="F515" s="187" t="str">
        <f t="shared" si="22"/>
        <v>否</v>
      </c>
      <c r="G515" s="333" t="str">
        <f t="shared" si="23"/>
        <v>款</v>
      </c>
    </row>
    <row r="516" ht="36" hidden="1" customHeight="1" spans="1:7">
      <c r="A516" s="334">
        <v>2070601</v>
      </c>
      <c r="B516" s="335" t="s">
        <v>74</v>
      </c>
      <c r="C516" s="336">
        <v>0</v>
      </c>
      <c r="D516" s="336">
        <v>0</v>
      </c>
      <c r="E516" s="337">
        <f t="shared" ref="E516:E579" si="24">IF(C516&lt;0,"",IFERROR(D516/C516-1,0))</f>
        <v>0</v>
      </c>
      <c r="F516" s="187" t="str">
        <f t="shared" ref="F516:F579" si="25">IF(LEN(A516)=3,"是",IF(B516&lt;&gt;"",IF(SUM(C516:D516)&lt;&gt;0,"是","否"),"是"))</f>
        <v>否</v>
      </c>
      <c r="G516" s="333" t="str">
        <f t="shared" ref="G516:G579" si="26">IF(LEN(A516)=3,"类",IF(LEN(A516)=5,"款","项"))</f>
        <v>项</v>
      </c>
    </row>
    <row r="517" ht="36" hidden="1" customHeight="1" spans="1:7">
      <c r="A517" s="334">
        <v>2070602</v>
      </c>
      <c r="B517" s="335" t="s">
        <v>75</v>
      </c>
      <c r="C517" s="336">
        <v>0</v>
      </c>
      <c r="D517" s="336">
        <v>0</v>
      </c>
      <c r="E517" s="337">
        <f t="shared" si="24"/>
        <v>0</v>
      </c>
      <c r="F517" s="187" t="str">
        <f t="shared" si="25"/>
        <v>否</v>
      </c>
      <c r="G517" s="333" t="str">
        <f t="shared" si="26"/>
        <v>项</v>
      </c>
    </row>
    <row r="518" ht="36" hidden="1" customHeight="1" spans="1:7">
      <c r="A518" s="334">
        <v>2070603</v>
      </c>
      <c r="B518" s="335" t="s">
        <v>76</v>
      </c>
      <c r="C518" s="336">
        <v>0</v>
      </c>
      <c r="D518" s="336">
        <v>0</v>
      </c>
      <c r="E518" s="337">
        <f t="shared" si="24"/>
        <v>0</v>
      </c>
      <c r="F518" s="187" t="str">
        <f t="shared" si="25"/>
        <v>否</v>
      </c>
      <c r="G518" s="333" t="str">
        <f t="shared" si="26"/>
        <v>项</v>
      </c>
    </row>
    <row r="519" ht="36" hidden="1" customHeight="1" spans="1:7">
      <c r="A519" s="334">
        <v>2070604</v>
      </c>
      <c r="B519" s="335" t="s">
        <v>411</v>
      </c>
      <c r="C519" s="336">
        <v>0</v>
      </c>
      <c r="D519" s="336">
        <v>0</v>
      </c>
      <c r="E519" s="337">
        <f t="shared" si="24"/>
        <v>0</v>
      </c>
      <c r="F519" s="187" t="str">
        <f t="shared" si="25"/>
        <v>否</v>
      </c>
      <c r="G519" s="333" t="str">
        <f t="shared" si="26"/>
        <v>项</v>
      </c>
    </row>
    <row r="520" ht="36" hidden="1" customHeight="1" spans="1:7">
      <c r="A520" s="334">
        <v>2070605</v>
      </c>
      <c r="B520" s="335" t="s">
        <v>412</v>
      </c>
      <c r="C520" s="336">
        <v>0</v>
      </c>
      <c r="D520" s="336">
        <v>0</v>
      </c>
      <c r="E520" s="337">
        <f t="shared" si="24"/>
        <v>0</v>
      </c>
      <c r="F520" s="187" t="str">
        <f t="shared" si="25"/>
        <v>否</v>
      </c>
      <c r="G520" s="333" t="str">
        <f t="shared" si="26"/>
        <v>项</v>
      </c>
    </row>
    <row r="521" ht="36" hidden="1" customHeight="1" spans="1:7">
      <c r="A521" s="334">
        <v>2070606</v>
      </c>
      <c r="B521" s="335" t="s">
        <v>413</v>
      </c>
      <c r="C521" s="336">
        <v>0</v>
      </c>
      <c r="D521" s="336">
        <v>0</v>
      </c>
      <c r="E521" s="337">
        <f t="shared" si="24"/>
        <v>0</v>
      </c>
      <c r="F521" s="187" t="str">
        <f t="shared" si="25"/>
        <v>否</v>
      </c>
      <c r="G521" s="333" t="str">
        <f t="shared" si="26"/>
        <v>项</v>
      </c>
    </row>
    <row r="522" ht="36" hidden="1" customHeight="1" spans="1:7">
      <c r="A522" s="334">
        <v>2070607</v>
      </c>
      <c r="B522" s="335" t="s">
        <v>414</v>
      </c>
      <c r="C522" s="336">
        <v>0</v>
      </c>
      <c r="D522" s="336">
        <v>0</v>
      </c>
      <c r="E522" s="337">
        <f t="shared" si="24"/>
        <v>0</v>
      </c>
      <c r="F522" s="187" t="str">
        <f t="shared" si="25"/>
        <v>否</v>
      </c>
      <c r="G522" s="333" t="str">
        <f t="shared" si="26"/>
        <v>项</v>
      </c>
    </row>
    <row r="523" ht="36" hidden="1" customHeight="1" spans="1:7">
      <c r="A523" s="334">
        <v>2070699</v>
      </c>
      <c r="B523" s="335" t="s">
        <v>415</v>
      </c>
      <c r="C523" s="336">
        <v>0</v>
      </c>
      <c r="D523" s="336">
        <v>0</v>
      </c>
      <c r="E523" s="337">
        <f t="shared" si="24"/>
        <v>0</v>
      </c>
      <c r="F523" s="187" t="str">
        <f t="shared" si="25"/>
        <v>否</v>
      </c>
      <c r="G523" s="333" t="str">
        <f t="shared" si="26"/>
        <v>项</v>
      </c>
    </row>
    <row r="524" ht="32" customHeight="1" spans="1:7">
      <c r="A524" s="331">
        <v>20708</v>
      </c>
      <c r="B524" s="220" t="s">
        <v>416</v>
      </c>
      <c r="C524" s="332">
        <f>((((SUM(C525:C531))+0)+0)+0)+0</f>
        <v>433</v>
      </c>
      <c r="D524" s="332">
        <f>((((SUM(D525:D531))+0)+0)+0)+0</f>
        <v>467</v>
      </c>
      <c r="E524" s="186">
        <f t="shared" si="24"/>
        <v>0.079</v>
      </c>
      <c r="F524" s="187" t="str">
        <f t="shared" si="25"/>
        <v>是</v>
      </c>
      <c r="G524" s="333" t="str">
        <f t="shared" si="26"/>
        <v>款</v>
      </c>
    </row>
    <row r="525" ht="36" hidden="1" customHeight="1" spans="1:7">
      <c r="A525" s="334">
        <v>2070801</v>
      </c>
      <c r="B525" s="335" t="s">
        <v>74</v>
      </c>
      <c r="C525" s="336">
        <v>0</v>
      </c>
      <c r="D525" s="336">
        <v>0</v>
      </c>
      <c r="E525" s="337">
        <f t="shared" si="24"/>
        <v>0</v>
      </c>
      <c r="F525" s="187" t="str">
        <f t="shared" si="25"/>
        <v>否</v>
      </c>
      <c r="G525" s="333" t="str">
        <f t="shared" si="26"/>
        <v>项</v>
      </c>
    </row>
    <row r="526" ht="36" hidden="1" customHeight="1" spans="1:7">
      <c r="A526" s="334">
        <v>2070802</v>
      </c>
      <c r="B526" s="335" t="s">
        <v>75</v>
      </c>
      <c r="C526" s="336">
        <v>0</v>
      </c>
      <c r="D526" s="336">
        <v>0</v>
      </c>
      <c r="E526" s="337">
        <f t="shared" si="24"/>
        <v>0</v>
      </c>
      <c r="F526" s="187" t="str">
        <f t="shared" si="25"/>
        <v>否</v>
      </c>
      <c r="G526" s="333" t="str">
        <f t="shared" si="26"/>
        <v>项</v>
      </c>
    </row>
    <row r="527" ht="36" hidden="1" customHeight="1" spans="1:7">
      <c r="A527" s="334">
        <v>2070803</v>
      </c>
      <c r="B527" s="335" t="s">
        <v>76</v>
      </c>
      <c r="C527" s="336">
        <v>0</v>
      </c>
      <c r="D527" s="336">
        <v>0</v>
      </c>
      <c r="E527" s="337">
        <f t="shared" si="24"/>
        <v>0</v>
      </c>
      <c r="F527" s="187" t="str">
        <f t="shared" si="25"/>
        <v>否</v>
      </c>
      <c r="G527" s="333" t="str">
        <f t="shared" si="26"/>
        <v>项</v>
      </c>
    </row>
    <row r="528" ht="36" hidden="1" customHeight="1" spans="1:7">
      <c r="A528" s="334">
        <v>2070806</v>
      </c>
      <c r="B528" s="335" t="s">
        <v>417</v>
      </c>
      <c r="C528" s="336">
        <v>0</v>
      </c>
      <c r="D528" s="336">
        <v>0</v>
      </c>
      <c r="E528" s="337">
        <f t="shared" si="24"/>
        <v>0</v>
      </c>
      <c r="F528" s="187" t="str">
        <f t="shared" si="25"/>
        <v>否</v>
      </c>
      <c r="G528" s="333" t="str">
        <f t="shared" si="26"/>
        <v>项</v>
      </c>
    </row>
    <row r="529" ht="36" hidden="1" customHeight="1" spans="1:7">
      <c r="A529" s="352">
        <v>2070807</v>
      </c>
      <c r="B529" s="335" t="s">
        <v>418</v>
      </c>
      <c r="C529" s="336">
        <v>0</v>
      </c>
      <c r="D529" s="336">
        <v>0</v>
      </c>
      <c r="E529" s="337">
        <f t="shared" si="24"/>
        <v>0</v>
      </c>
      <c r="F529" s="187" t="str">
        <f t="shared" si="25"/>
        <v>否</v>
      </c>
      <c r="G529" s="333" t="str">
        <f t="shared" si="26"/>
        <v>项</v>
      </c>
    </row>
    <row r="530" ht="32" customHeight="1" spans="1:7">
      <c r="A530" s="352">
        <v>2070808</v>
      </c>
      <c r="B530" s="335" t="s">
        <v>419</v>
      </c>
      <c r="C530" s="336">
        <v>433</v>
      </c>
      <c r="D530" s="336">
        <v>467</v>
      </c>
      <c r="E530" s="337">
        <f t="shared" si="24"/>
        <v>0.079</v>
      </c>
      <c r="F530" s="187" t="str">
        <f t="shared" si="25"/>
        <v>是</v>
      </c>
      <c r="G530" s="333" t="str">
        <f t="shared" si="26"/>
        <v>项</v>
      </c>
    </row>
    <row r="531" ht="36" hidden="1" customHeight="1" spans="1:7">
      <c r="A531" s="334">
        <v>2070899</v>
      </c>
      <c r="B531" s="335" t="s">
        <v>420</v>
      </c>
      <c r="C531" s="336">
        <v>0</v>
      </c>
      <c r="D531" s="336">
        <v>0</v>
      </c>
      <c r="E531" s="337">
        <f t="shared" si="24"/>
        <v>0</v>
      </c>
      <c r="F531" s="187" t="str">
        <f t="shared" si="25"/>
        <v>否</v>
      </c>
      <c r="G531" s="333" t="str">
        <f t="shared" si="26"/>
        <v>项</v>
      </c>
    </row>
    <row r="532" ht="36" hidden="1" customHeight="1" spans="1:7">
      <c r="A532" s="331">
        <v>20799</v>
      </c>
      <c r="B532" s="220" t="s">
        <v>421</v>
      </c>
      <c r="C532" s="332">
        <f>((((SUM(C533:C535))+0)+0)+0)+0</f>
        <v>0</v>
      </c>
      <c r="D532" s="332">
        <f>((((SUM(D533:D535))+0)+0)+0)+0</f>
        <v>0</v>
      </c>
      <c r="E532" s="186">
        <f t="shared" si="24"/>
        <v>0</v>
      </c>
      <c r="F532" s="187" t="str">
        <f t="shared" si="25"/>
        <v>否</v>
      </c>
      <c r="G532" s="333" t="str">
        <f t="shared" si="26"/>
        <v>款</v>
      </c>
    </row>
    <row r="533" ht="36" hidden="1" customHeight="1" spans="1:7">
      <c r="A533" s="334">
        <v>2079902</v>
      </c>
      <c r="B533" s="353" t="s">
        <v>422</v>
      </c>
      <c r="C533" s="336">
        <v>0</v>
      </c>
      <c r="D533" s="336">
        <v>0</v>
      </c>
      <c r="E533" s="337">
        <f t="shared" si="24"/>
        <v>0</v>
      </c>
      <c r="F533" s="187" t="str">
        <f t="shared" si="25"/>
        <v>否</v>
      </c>
      <c r="G533" s="333" t="str">
        <f t="shared" si="26"/>
        <v>项</v>
      </c>
    </row>
    <row r="534" ht="36" hidden="1" customHeight="1" spans="1:7">
      <c r="A534" s="334">
        <v>2079903</v>
      </c>
      <c r="B534" s="335" t="s">
        <v>423</v>
      </c>
      <c r="C534" s="336">
        <v>0</v>
      </c>
      <c r="D534" s="336">
        <v>0</v>
      </c>
      <c r="E534" s="337">
        <f t="shared" si="24"/>
        <v>0</v>
      </c>
      <c r="F534" s="187" t="str">
        <f t="shared" si="25"/>
        <v>否</v>
      </c>
      <c r="G534" s="333" t="str">
        <f t="shared" si="26"/>
        <v>项</v>
      </c>
    </row>
    <row r="535" ht="36" hidden="1" customHeight="1" spans="1:7">
      <c r="A535" s="334">
        <v>2079999</v>
      </c>
      <c r="B535" s="335" t="s">
        <v>421</v>
      </c>
      <c r="C535" s="336">
        <v>0</v>
      </c>
      <c r="D535" s="336">
        <v>0</v>
      </c>
      <c r="E535" s="337">
        <f t="shared" si="24"/>
        <v>0</v>
      </c>
      <c r="F535" s="187" t="str">
        <f t="shared" si="25"/>
        <v>否</v>
      </c>
      <c r="G535" s="333" t="str">
        <f t="shared" si="26"/>
        <v>项</v>
      </c>
    </row>
    <row r="536" ht="36" hidden="1" customHeight="1" spans="1:7">
      <c r="A536" s="343" t="s">
        <v>424</v>
      </c>
      <c r="B536" s="344" t="s">
        <v>210</v>
      </c>
      <c r="C536" s="336"/>
      <c r="D536" s="336">
        <v>0</v>
      </c>
      <c r="E536" s="186">
        <f t="shared" si="24"/>
        <v>0</v>
      </c>
      <c r="F536" s="187" t="str">
        <f t="shared" si="25"/>
        <v>否</v>
      </c>
      <c r="G536" s="333" t="str">
        <f t="shared" si="26"/>
        <v>项</v>
      </c>
    </row>
    <row r="537" ht="32" customHeight="1" spans="1:7">
      <c r="A537" s="331">
        <v>208</v>
      </c>
      <c r="B537" s="171" t="s">
        <v>425</v>
      </c>
      <c r="C537" s="332">
        <f>((((SUM(C538,C557,C566,C568,C577,C581,C591,C600,C607,C615,C624,C630,C633,C636,C639,C642,C645,C649,C653,C662,C665,C667:C668))+0)+0)+0)+0</f>
        <v>79000</v>
      </c>
      <c r="D537" s="332">
        <f>((((SUM(D538,D557,D566,D568,D577,D581,D591,D600,D607,D615,D624,D630,D633,D636,D639,D642,D645,D649,D653,D662,D665,D667:D668))+0)+0)+0)+0</f>
        <v>80180</v>
      </c>
      <c r="E537" s="186">
        <f t="shared" si="24"/>
        <v>0.015</v>
      </c>
      <c r="F537" s="187" t="str">
        <f t="shared" si="25"/>
        <v>是</v>
      </c>
      <c r="G537" s="333" t="str">
        <f t="shared" si="26"/>
        <v>类</v>
      </c>
    </row>
    <row r="538" ht="32" customHeight="1" spans="1:7">
      <c r="A538" s="331">
        <v>20801</v>
      </c>
      <c r="B538" s="220" t="s">
        <v>426</v>
      </c>
      <c r="C538" s="332">
        <f>((((SUM(C539:C556))+0)+0)+0)+0</f>
        <v>8798</v>
      </c>
      <c r="D538" s="332">
        <f>((((SUM(D539:D556))+0)+0)+0)+0</f>
        <v>6448</v>
      </c>
      <c r="E538" s="186">
        <f t="shared" si="24"/>
        <v>-0.267</v>
      </c>
      <c r="F538" s="187" t="str">
        <f t="shared" si="25"/>
        <v>是</v>
      </c>
      <c r="G538" s="333" t="str">
        <f t="shared" si="26"/>
        <v>款</v>
      </c>
    </row>
    <row r="539" ht="32" customHeight="1" spans="1:7">
      <c r="A539" s="334">
        <v>2080101</v>
      </c>
      <c r="B539" s="335" t="s">
        <v>74</v>
      </c>
      <c r="C539" s="336">
        <v>1025</v>
      </c>
      <c r="D539" s="336">
        <v>1244</v>
      </c>
      <c r="E539" s="337">
        <f t="shared" si="24"/>
        <v>0.214</v>
      </c>
      <c r="F539" s="187" t="str">
        <f t="shared" si="25"/>
        <v>是</v>
      </c>
      <c r="G539" s="333" t="str">
        <f t="shared" si="26"/>
        <v>项</v>
      </c>
    </row>
    <row r="540" ht="32" customHeight="1" spans="1:7">
      <c r="A540" s="334">
        <v>2080102</v>
      </c>
      <c r="B540" s="335" t="s">
        <v>75</v>
      </c>
      <c r="C540" s="336">
        <v>74</v>
      </c>
      <c r="D540" s="336">
        <v>64</v>
      </c>
      <c r="E540" s="337">
        <f t="shared" si="24"/>
        <v>-0.135</v>
      </c>
      <c r="F540" s="187" t="str">
        <f t="shared" si="25"/>
        <v>是</v>
      </c>
      <c r="G540" s="333" t="str">
        <f t="shared" si="26"/>
        <v>项</v>
      </c>
    </row>
    <row r="541" ht="32" customHeight="1" spans="1:7">
      <c r="A541" s="334">
        <v>2080103</v>
      </c>
      <c r="B541" s="335" t="s">
        <v>76</v>
      </c>
      <c r="C541" s="336">
        <v>10</v>
      </c>
      <c r="D541" s="336">
        <v>0</v>
      </c>
      <c r="E541" s="337">
        <f t="shared" si="24"/>
        <v>-1</v>
      </c>
      <c r="F541" s="187" t="str">
        <f t="shared" si="25"/>
        <v>是</v>
      </c>
      <c r="G541" s="333" t="str">
        <f t="shared" si="26"/>
        <v>项</v>
      </c>
    </row>
    <row r="542" ht="36" hidden="1" customHeight="1" spans="1:7">
      <c r="A542" s="334">
        <v>2080104</v>
      </c>
      <c r="B542" s="335" t="s">
        <v>427</v>
      </c>
      <c r="C542" s="336">
        <v>0</v>
      </c>
      <c r="D542" s="336">
        <v>0</v>
      </c>
      <c r="E542" s="337">
        <f t="shared" si="24"/>
        <v>0</v>
      </c>
      <c r="F542" s="187" t="str">
        <f t="shared" si="25"/>
        <v>否</v>
      </c>
      <c r="G542" s="333" t="str">
        <f t="shared" si="26"/>
        <v>项</v>
      </c>
    </row>
    <row r="543" ht="36" hidden="1" customHeight="1" spans="1:7">
      <c r="A543" s="334">
        <v>2080105</v>
      </c>
      <c r="B543" s="335" t="s">
        <v>428</v>
      </c>
      <c r="C543" s="336">
        <v>0</v>
      </c>
      <c r="D543" s="336">
        <v>0</v>
      </c>
      <c r="E543" s="337">
        <f t="shared" si="24"/>
        <v>0</v>
      </c>
      <c r="F543" s="187" t="str">
        <f t="shared" si="25"/>
        <v>否</v>
      </c>
      <c r="G543" s="333" t="str">
        <f t="shared" si="26"/>
        <v>项</v>
      </c>
    </row>
    <row r="544" ht="36" hidden="1" customHeight="1" spans="1:7">
      <c r="A544" s="334">
        <v>2080106</v>
      </c>
      <c r="B544" s="335" t="s">
        <v>429</v>
      </c>
      <c r="C544" s="336">
        <v>0</v>
      </c>
      <c r="D544" s="336">
        <v>0</v>
      </c>
      <c r="E544" s="337">
        <f t="shared" si="24"/>
        <v>0</v>
      </c>
      <c r="F544" s="187" t="str">
        <f t="shared" si="25"/>
        <v>否</v>
      </c>
      <c r="G544" s="333" t="str">
        <f t="shared" si="26"/>
        <v>项</v>
      </c>
    </row>
    <row r="545" ht="32" customHeight="1" spans="1:7">
      <c r="A545" s="334">
        <v>2080107</v>
      </c>
      <c r="B545" s="335" t="s">
        <v>430</v>
      </c>
      <c r="C545" s="336">
        <v>5208</v>
      </c>
      <c r="D545" s="336">
        <v>2105</v>
      </c>
      <c r="E545" s="337">
        <f t="shared" si="24"/>
        <v>-0.596</v>
      </c>
      <c r="F545" s="187" t="str">
        <f t="shared" si="25"/>
        <v>是</v>
      </c>
      <c r="G545" s="333" t="str">
        <f t="shared" si="26"/>
        <v>项</v>
      </c>
    </row>
    <row r="546" ht="36" hidden="1" customHeight="1" spans="1:7">
      <c r="A546" s="334">
        <v>2080108</v>
      </c>
      <c r="B546" s="335" t="s">
        <v>114</v>
      </c>
      <c r="C546" s="336">
        <v>0</v>
      </c>
      <c r="D546" s="336">
        <v>0</v>
      </c>
      <c r="E546" s="337">
        <f t="shared" si="24"/>
        <v>0</v>
      </c>
      <c r="F546" s="187" t="str">
        <f t="shared" si="25"/>
        <v>否</v>
      </c>
      <c r="G546" s="333" t="str">
        <f t="shared" si="26"/>
        <v>项</v>
      </c>
    </row>
    <row r="547" ht="36" hidden="1" customHeight="1" spans="1:7">
      <c r="A547" s="334">
        <v>2080109</v>
      </c>
      <c r="B547" s="335" t="s">
        <v>431</v>
      </c>
      <c r="C547" s="336">
        <v>0</v>
      </c>
      <c r="D547" s="336">
        <v>0</v>
      </c>
      <c r="E547" s="337">
        <f t="shared" si="24"/>
        <v>0</v>
      </c>
      <c r="F547" s="187" t="str">
        <f t="shared" si="25"/>
        <v>否</v>
      </c>
      <c r="G547" s="333" t="str">
        <f t="shared" si="26"/>
        <v>项</v>
      </c>
    </row>
    <row r="548" ht="36" hidden="1" customHeight="1" spans="1:7">
      <c r="A548" s="334">
        <v>2080110</v>
      </c>
      <c r="B548" s="335" t="s">
        <v>432</v>
      </c>
      <c r="C548" s="336">
        <v>0</v>
      </c>
      <c r="D548" s="336">
        <v>0</v>
      </c>
      <c r="E548" s="337">
        <f t="shared" si="24"/>
        <v>0</v>
      </c>
      <c r="F548" s="187" t="str">
        <f t="shared" si="25"/>
        <v>否</v>
      </c>
      <c r="G548" s="333" t="str">
        <f t="shared" si="26"/>
        <v>项</v>
      </c>
    </row>
    <row r="549" ht="36" hidden="1" customHeight="1" spans="1:7">
      <c r="A549" s="334">
        <v>2080111</v>
      </c>
      <c r="B549" s="335" t="s">
        <v>433</v>
      </c>
      <c r="C549" s="336">
        <v>0</v>
      </c>
      <c r="D549" s="336">
        <v>0</v>
      </c>
      <c r="E549" s="337">
        <f t="shared" si="24"/>
        <v>0</v>
      </c>
      <c r="F549" s="187" t="str">
        <f t="shared" si="25"/>
        <v>否</v>
      </c>
      <c r="G549" s="333" t="str">
        <f t="shared" si="26"/>
        <v>项</v>
      </c>
    </row>
    <row r="550" ht="36" hidden="1" customHeight="1" spans="1:7">
      <c r="A550" s="334">
        <v>2080112</v>
      </c>
      <c r="B550" s="335" t="s">
        <v>434</v>
      </c>
      <c r="C550" s="336">
        <v>0</v>
      </c>
      <c r="D550" s="336">
        <v>0</v>
      </c>
      <c r="E550" s="337">
        <f t="shared" si="24"/>
        <v>0</v>
      </c>
      <c r="F550" s="187" t="str">
        <f t="shared" si="25"/>
        <v>否</v>
      </c>
      <c r="G550" s="333" t="str">
        <f t="shared" si="26"/>
        <v>项</v>
      </c>
    </row>
    <row r="551" ht="36" hidden="1" customHeight="1" spans="1:7">
      <c r="A551" s="339">
        <v>2080113</v>
      </c>
      <c r="B551" s="349" t="s">
        <v>435</v>
      </c>
      <c r="C551" s="336">
        <v>0</v>
      </c>
      <c r="D551" s="336">
        <v>0</v>
      </c>
      <c r="E551" s="337">
        <f t="shared" si="24"/>
        <v>0</v>
      </c>
      <c r="F551" s="187" t="str">
        <f t="shared" si="25"/>
        <v>否</v>
      </c>
      <c r="G551" s="333" t="str">
        <f t="shared" si="26"/>
        <v>项</v>
      </c>
    </row>
    <row r="552" ht="36" hidden="1" customHeight="1" spans="1:7">
      <c r="A552" s="339">
        <v>2080114</v>
      </c>
      <c r="B552" s="349" t="s">
        <v>436</v>
      </c>
      <c r="C552" s="336">
        <v>0</v>
      </c>
      <c r="D552" s="336">
        <v>0</v>
      </c>
      <c r="E552" s="337">
        <f t="shared" si="24"/>
        <v>0</v>
      </c>
      <c r="F552" s="187" t="str">
        <f t="shared" si="25"/>
        <v>否</v>
      </c>
      <c r="G552" s="333" t="str">
        <f t="shared" si="26"/>
        <v>项</v>
      </c>
    </row>
    <row r="553" ht="36" hidden="1" customHeight="1" spans="1:7">
      <c r="A553" s="339">
        <v>2080115</v>
      </c>
      <c r="B553" s="349" t="s">
        <v>437</v>
      </c>
      <c r="C553" s="336">
        <v>0</v>
      </c>
      <c r="D553" s="336">
        <v>0</v>
      </c>
      <c r="E553" s="337">
        <f t="shared" si="24"/>
        <v>0</v>
      </c>
      <c r="F553" s="187" t="str">
        <f t="shared" si="25"/>
        <v>否</v>
      </c>
      <c r="G553" s="333" t="str">
        <f t="shared" si="26"/>
        <v>项</v>
      </c>
    </row>
    <row r="554" ht="36" hidden="1" customHeight="1" spans="1:7">
      <c r="A554" s="339">
        <v>2080116</v>
      </c>
      <c r="B554" s="349" t="s">
        <v>438</v>
      </c>
      <c r="C554" s="336">
        <v>0</v>
      </c>
      <c r="D554" s="336">
        <v>0</v>
      </c>
      <c r="E554" s="337">
        <f t="shared" si="24"/>
        <v>0</v>
      </c>
      <c r="F554" s="187" t="str">
        <f t="shared" si="25"/>
        <v>否</v>
      </c>
      <c r="G554" s="333" t="str">
        <f t="shared" si="26"/>
        <v>项</v>
      </c>
    </row>
    <row r="555" ht="32" customHeight="1" spans="1:7">
      <c r="A555" s="339">
        <v>2080150</v>
      </c>
      <c r="B555" s="349" t="s">
        <v>83</v>
      </c>
      <c r="C555" s="336">
        <v>2460</v>
      </c>
      <c r="D555" s="336">
        <v>2854</v>
      </c>
      <c r="E555" s="337">
        <f t="shared" si="24"/>
        <v>0.16</v>
      </c>
      <c r="F555" s="187" t="str">
        <f t="shared" si="25"/>
        <v>是</v>
      </c>
      <c r="G555" s="333" t="str">
        <f t="shared" si="26"/>
        <v>项</v>
      </c>
    </row>
    <row r="556" ht="32" customHeight="1" spans="1:7">
      <c r="A556" s="334">
        <v>2080199</v>
      </c>
      <c r="B556" s="335" t="s">
        <v>439</v>
      </c>
      <c r="C556" s="336">
        <v>21</v>
      </c>
      <c r="D556" s="336">
        <v>181</v>
      </c>
      <c r="E556" s="337">
        <f t="shared" si="24"/>
        <v>7.619</v>
      </c>
      <c r="F556" s="187" t="str">
        <f t="shared" si="25"/>
        <v>是</v>
      </c>
      <c r="G556" s="333" t="str">
        <f t="shared" si="26"/>
        <v>项</v>
      </c>
    </row>
    <row r="557" ht="32" customHeight="1" spans="1:7">
      <c r="A557" s="331">
        <v>20802</v>
      </c>
      <c r="B557" s="220" t="s">
        <v>440</v>
      </c>
      <c r="C557" s="332">
        <f>((((SUM(C558:C565))+0)+0)+0)+0</f>
        <v>1465</v>
      </c>
      <c r="D557" s="332">
        <f>((((SUM(D558:D565))+0)+0)+0)+0</f>
        <v>2981</v>
      </c>
      <c r="E557" s="186">
        <f t="shared" si="24"/>
        <v>1.035</v>
      </c>
      <c r="F557" s="187" t="str">
        <f t="shared" si="25"/>
        <v>是</v>
      </c>
      <c r="G557" s="333" t="str">
        <f t="shared" si="26"/>
        <v>款</v>
      </c>
    </row>
    <row r="558" ht="32" customHeight="1" spans="1:7">
      <c r="A558" s="334">
        <v>2080201</v>
      </c>
      <c r="B558" s="335" t="s">
        <v>74</v>
      </c>
      <c r="C558" s="336">
        <v>524</v>
      </c>
      <c r="D558" s="336">
        <v>666</v>
      </c>
      <c r="E558" s="337">
        <f t="shared" si="24"/>
        <v>0.271</v>
      </c>
      <c r="F558" s="187" t="str">
        <f t="shared" si="25"/>
        <v>是</v>
      </c>
      <c r="G558" s="333" t="str">
        <f t="shared" si="26"/>
        <v>项</v>
      </c>
    </row>
    <row r="559" ht="32" customHeight="1" spans="1:7">
      <c r="A559" s="334">
        <v>2080202</v>
      </c>
      <c r="B559" s="335" t="s">
        <v>75</v>
      </c>
      <c r="C559" s="336">
        <v>457</v>
      </c>
      <c r="D559" s="336">
        <v>205</v>
      </c>
      <c r="E559" s="337">
        <f t="shared" si="24"/>
        <v>-0.551</v>
      </c>
      <c r="F559" s="187" t="str">
        <f t="shared" si="25"/>
        <v>是</v>
      </c>
      <c r="G559" s="333" t="str">
        <f t="shared" si="26"/>
        <v>项</v>
      </c>
    </row>
    <row r="560" ht="36" hidden="1" customHeight="1" spans="1:7">
      <c r="A560" s="334">
        <v>2080203</v>
      </c>
      <c r="B560" s="335" t="s">
        <v>76</v>
      </c>
      <c r="C560" s="336">
        <v>0</v>
      </c>
      <c r="D560" s="336">
        <v>0</v>
      </c>
      <c r="E560" s="337">
        <f t="shared" si="24"/>
        <v>0</v>
      </c>
      <c r="F560" s="187" t="str">
        <f t="shared" si="25"/>
        <v>否</v>
      </c>
      <c r="G560" s="333" t="str">
        <f t="shared" si="26"/>
        <v>项</v>
      </c>
    </row>
    <row r="561" ht="36" hidden="1" customHeight="1" spans="1:7">
      <c r="A561" s="334">
        <v>2080206</v>
      </c>
      <c r="B561" s="335" t="s">
        <v>441</v>
      </c>
      <c r="C561" s="336">
        <v>0</v>
      </c>
      <c r="D561" s="336">
        <v>0</v>
      </c>
      <c r="E561" s="337">
        <f t="shared" si="24"/>
        <v>0</v>
      </c>
      <c r="F561" s="187" t="str">
        <f t="shared" si="25"/>
        <v>否</v>
      </c>
      <c r="G561" s="333" t="str">
        <f t="shared" si="26"/>
        <v>项</v>
      </c>
    </row>
    <row r="562" ht="32" customHeight="1" spans="1:7">
      <c r="A562" s="334">
        <v>2080207</v>
      </c>
      <c r="B562" s="335" t="s">
        <v>442</v>
      </c>
      <c r="C562" s="336">
        <v>100</v>
      </c>
      <c r="D562" s="336">
        <v>20</v>
      </c>
      <c r="E562" s="337">
        <f t="shared" si="24"/>
        <v>-0.8</v>
      </c>
      <c r="F562" s="187" t="str">
        <f t="shared" si="25"/>
        <v>是</v>
      </c>
      <c r="G562" s="333" t="str">
        <f t="shared" si="26"/>
        <v>项</v>
      </c>
    </row>
    <row r="563" ht="36" hidden="1" customHeight="1" spans="1:7">
      <c r="A563" s="334">
        <v>2080208</v>
      </c>
      <c r="B563" s="353" t="s">
        <v>443</v>
      </c>
      <c r="C563" s="336">
        <v>0</v>
      </c>
      <c r="D563" s="336">
        <v>0</v>
      </c>
      <c r="E563" s="337">
        <f t="shared" si="24"/>
        <v>0</v>
      </c>
      <c r="F563" s="187" t="str">
        <f t="shared" si="25"/>
        <v>否</v>
      </c>
      <c r="G563" s="333" t="str">
        <f t="shared" si="26"/>
        <v>项</v>
      </c>
    </row>
    <row r="564" ht="32" customHeight="1" spans="1:7">
      <c r="A564" s="331">
        <v>2080209</v>
      </c>
      <c r="B564" s="342" t="s">
        <v>444</v>
      </c>
      <c r="C564" s="332">
        <v>9</v>
      </c>
      <c r="D564" s="336">
        <v>0</v>
      </c>
      <c r="E564" s="337">
        <f t="shared" si="24"/>
        <v>-1</v>
      </c>
      <c r="F564" s="187" t="str">
        <f t="shared" si="25"/>
        <v>是</v>
      </c>
      <c r="G564" s="333" t="str">
        <f t="shared" si="26"/>
        <v>项</v>
      </c>
    </row>
    <row r="565" ht="32" customHeight="1" spans="1:7">
      <c r="A565" s="334">
        <v>2080299</v>
      </c>
      <c r="B565" s="335" t="s">
        <v>445</v>
      </c>
      <c r="C565" s="336">
        <v>375</v>
      </c>
      <c r="D565" s="336">
        <v>2090</v>
      </c>
      <c r="E565" s="337">
        <f t="shared" si="24"/>
        <v>4.573</v>
      </c>
      <c r="F565" s="187" t="str">
        <f t="shared" si="25"/>
        <v>是</v>
      </c>
      <c r="G565" s="333" t="str">
        <f t="shared" si="26"/>
        <v>项</v>
      </c>
    </row>
    <row r="566" ht="36" hidden="1" customHeight="1" spans="1:7">
      <c r="A566" s="331">
        <v>20804</v>
      </c>
      <c r="B566" s="220" t="s">
        <v>446</v>
      </c>
      <c r="C566" s="332">
        <f>((((SUM(C567:C567))+0)+0)+0)+0</f>
        <v>0</v>
      </c>
      <c r="D566" s="332">
        <f>((((SUM(D567:D567))+0)+0)+0)+0</f>
        <v>0</v>
      </c>
      <c r="E566" s="186">
        <f t="shared" si="24"/>
        <v>0</v>
      </c>
      <c r="F566" s="187" t="str">
        <f t="shared" si="25"/>
        <v>否</v>
      </c>
      <c r="G566" s="333" t="str">
        <f t="shared" si="26"/>
        <v>款</v>
      </c>
    </row>
    <row r="567" ht="36" hidden="1" customHeight="1" spans="1:7">
      <c r="A567" s="334">
        <v>2080402</v>
      </c>
      <c r="B567" s="335" t="s">
        <v>447</v>
      </c>
      <c r="C567" s="336">
        <v>0</v>
      </c>
      <c r="D567" s="336">
        <v>0</v>
      </c>
      <c r="E567" s="337">
        <f t="shared" si="24"/>
        <v>0</v>
      </c>
      <c r="F567" s="187" t="str">
        <f t="shared" si="25"/>
        <v>否</v>
      </c>
      <c r="G567" s="333" t="str">
        <f t="shared" si="26"/>
        <v>项</v>
      </c>
    </row>
    <row r="568" ht="32" customHeight="1" spans="1:7">
      <c r="A568" s="331">
        <v>20805</v>
      </c>
      <c r="B568" s="220" t="s">
        <v>448</v>
      </c>
      <c r="C568" s="332">
        <f>((((SUM(C569:C576))+0)+0)+0)+0</f>
        <v>48101</v>
      </c>
      <c r="D568" s="332">
        <f>((((SUM(D569:D576))+0)+0)+0)+0</f>
        <v>54890</v>
      </c>
      <c r="E568" s="186">
        <f t="shared" si="24"/>
        <v>0.141</v>
      </c>
      <c r="F568" s="187" t="str">
        <f t="shared" si="25"/>
        <v>是</v>
      </c>
      <c r="G568" s="333" t="str">
        <f t="shared" si="26"/>
        <v>款</v>
      </c>
    </row>
    <row r="569" ht="32" customHeight="1" spans="1:7">
      <c r="A569" s="334">
        <v>2080501</v>
      </c>
      <c r="B569" s="335" t="s">
        <v>449</v>
      </c>
      <c r="C569" s="336">
        <v>4672</v>
      </c>
      <c r="D569" s="336">
        <v>4826</v>
      </c>
      <c r="E569" s="337">
        <f t="shared" si="24"/>
        <v>0.033</v>
      </c>
      <c r="F569" s="187" t="str">
        <f t="shared" si="25"/>
        <v>是</v>
      </c>
      <c r="G569" s="333" t="str">
        <f t="shared" si="26"/>
        <v>项</v>
      </c>
    </row>
    <row r="570" ht="32" customHeight="1" spans="1:7">
      <c r="A570" s="334">
        <v>2080502</v>
      </c>
      <c r="B570" s="335" t="s">
        <v>450</v>
      </c>
      <c r="C570" s="336">
        <v>10656</v>
      </c>
      <c r="D570" s="336">
        <v>9590</v>
      </c>
      <c r="E570" s="337">
        <f t="shared" si="24"/>
        <v>-0.1</v>
      </c>
      <c r="F570" s="187" t="str">
        <f t="shared" si="25"/>
        <v>是</v>
      </c>
      <c r="G570" s="333" t="str">
        <f t="shared" si="26"/>
        <v>项</v>
      </c>
    </row>
    <row r="571" ht="36" hidden="1" customHeight="1" spans="1:7">
      <c r="A571" s="334">
        <v>2080503</v>
      </c>
      <c r="B571" s="335" t="s">
        <v>451</v>
      </c>
      <c r="C571" s="336">
        <v>0</v>
      </c>
      <c r="D571" s="336">
        <v>0</v>
      </c>
      <c r="E571" s="337">
        <f t="shared" si="24"/>
        <v>0</v>
      </c>
      <c r="F571" s="187" t="str">
        <f t="shared" si="25"/>
        <v>否</v>
      </c>
      <c r="G571" s="333" t="str">
        <f t="shared" si="26"/>
        <v>项</v>
      </c>
    </row>
    <row r="572" ht="32" customHeight="1" spans="1:7">
      <c r="A572" s="334">
        <v>2080505</v>
      </c>
      <c r="B572" s="335" t="s">
        <v>452</v>
      </c>
      <c r="C572" s="336">
        <v>15597</v>
      </c>
      <c r="D572" s="336">
        <v>15796</v>
      </c>
      <c r="E572" s="337">
        <f t="shared" si="24"/>
        <v>0.013</v>
      </c>
      <c r="F572" s="187" t="str">
        <f t="shared" si="25"/>
        <v>是</v>
      </c>
      <c r="G572" s="333" t="str">
        <f t="shared" si="26"/>
        <v>项</v>
      </c>
    </row>
    <row r="573" ht="32" customHeight="1" spans="1:7">
      <c r="A573" s="334">
        <v>2080506</v>
      </c>
      <c r="B573" s="335" t="s">
        <v>453</v>
      </c>
      <c r="C573" s="336">
        <v>4637</v>
      </c>
      <c r="D573" s="336">
        <v>5166</v>
      </c>
      <c r="E573" s="337">
        <f t="shared" si="24"/>
        <v>0.114</v>
      </c>
      <c r="F573" s="187" t="str">
        <f t="shared" si="25"/>
        <v>是</v>
      </c>
      <c r="G573" s="333" t="str">
        <f t="shared" si="26"/>
        <v>项</v>
      </c>
    </row>
    <row r="574" ht="32" customHeight="1" spans="1:7">
      <c r="A574" s="334">
        <v>2080507</v>
      </c>
      <c r="B574" s="335" t="s">
        <v>454</v>
      </c>
      <c r="C574" s="336">
        <v>11651</v>
      </c>
      <c r="D574" s="336">
        <v>19512</v>
      </c>
      <c r="E574" s="337">
        <f t="shared" si="24"/>
        <v>0.675</v>
      </c>
      <c r="F574" s="187" t="str">
        <f t="shared" si="25"/>
        <v>是</v>
      </c>
      <c r="G574" s="333" t="str">
        <f t="shared" si="26"/>
        <v>项</v>
      </c>
    </row>
    <row r="575" ht="36" hidden="1" customHeight="1" spans="1:7">
      <c r="A575" s="339">
        <v>2080508</v>
      </c>
      <c r="B575" s="349" t="s">
        <v>455</v>
      </c>
      <c r="C575" s="336">
        <v>0</v>
      </c>
      <c r="D575" s="336">
        <v>0</v>
      </c>
      <c r="E575" s="337">
        <f t="shared" si="24"/>
        <v>0</v>
      </c>
      <c r="F575" s="187" t="str">
        <f t="shared" si="25"/>
        <v>否</v>
      </c>
      <c r="G575" s="333" t="str">
        <f t="shared" si="26"/>
        <v>项</v>
      </c>
    </row>
    <row r="576" ht="32" customHeight="1" spans="1:7">
      <c r="A576" s="334">
        <v>2080599</v>
      </c>
      <c r="B576" s="335" t="s">
        <v>456</v>
      </c>
      <c r="C576" s="336">
        <v>888</v>
      </c>
      <c r="D576" s="336">
        <v>0</v>
      </c>
      <c r="E576" s="337">
        <f t="shared" si="24"/>
        <v>-1</v>
      </c>
      <c r="F576" s="187" t="str">
        <f t="shared" si="25"/>
        <v>是</v>
      </c>
      <c r="G576" s="333" t="str">
        <f t="shared" si="26"/>
        <v>项</v>
      </c>
    </row>
    <row r="577" ht="36" hidden="1" customHeight="1" spans="1:7">
      <c r="A577" s="331">
        <v>20806</v>
      </c>
      <c r="B577" s="220" t="s">
        <v>457</v>
      </c>
      <c r="C577" s="332">
        <f>((((SUM(C578:C580))+0)+0)+0)+0</f>
        <v>0</v>
      </c>
      <c r="D577" s="332">
        <f>((((SUM(D578:D580))+0)+0)+0)+0</f>
        <v>0</v>
      </c>
      <c r="E577" s="186">
        <f t="shared" si="24"/>
        <v>0</v>
      </c>
      <c r="F577" s="187" t="str">
        <f t="shared" si="25"/>
        <v>否</v>
      </c>
      <c r="G577" s="333" t="str">
        <f t="shared" si="26"/>
        <v>款</v>
      </c>
    </row>
    <row r="578" ht="36" hidden="1" customHeight="1" spans="1:7">
      <c r="A578" s="334">
        <v>2080601</v>
      </c>
      <c r="B578" s="335" t="s">
        <v>458</v>
      </c>
      <c r="C578" s="336">
        <v>0</v>
      </c>
      <c r="D578" s="336">
        <v>0</v>
      </c>
      <c r="E578" s="337">
        <f t="shared" si="24"/>
        <v>0</v>
      </c>
      <c r="F578" s="187" t="str">
        <f t="shared" si="25"/>
        <v>否</v>
      </c>
      <c r="G578" s="333" t="str">
        <f t="shared" si="26"/>
        <v>项</v>
      </c>
    </row>
    <row r="579" ht="36" hidden="1" customHeight="1" spans="1:7">
      <c r="A579" s="334">
        <v>2080602</v>
      </c>
      <c r="B579" s="335" t="s">
        <v>459</v>
      </c>
      <c r="C579" s="336">
        <v>0</v>
      </c>
      <c r="D579" s="336">
        <v>0</v>
      </c>
      <c r="E579" s="337">
        <f t="shared" si="24"/>
        <v>0</v>
      </c>
      <c r="F579" s="187" t="str">
        <f t="shared" si="25"/>
        <v>否</v>
      </c>
      <c r="G579" s="333" t="str">
        <f t="shared" si="26"/>
        <v>项</v>
      </c>
    </row>
    <row r="580" ht="36" hidden="1" customHeight="1" spans="1:7">
      <c r="A580" s="334">
        <v>2080699</v>
      </c>
      <c r="B580" s="335" t="s">
        <v>460</v>
      </c>
      <c r="C580" s="336">
        <v>0</v>
      </c>
      <c r="D580" s="336">
        <v>0</v>
      </c>
      <c r="E580" s="337">
        <f t="shared" ref="E580:E643" si="27">IF(C580&lt;0,"",IFERROR(D580/C580-1,0))</f>
        <v>0</v>
      </c>
      <c r="F580" s="187" t="str">
        <f t="shared" ref="F580:F643" si="28">IF(LEN(A580)=3,"是",IF(B580&lt;&gt;"",IF(SUM(C580:D580)&lt;&gt;0,"是","否"),"是"))</f>
        <v>否</v>
      </c>
      <c r="G580" s="333" t="str">
        <f t="shared" ref="G580:G643" si="29">IF(LEN(A580)=3,"类",IF(LEN(A580)=5,"款","项"))</f>
        <v>项</v>
      </c>
    </row>
    <row r="581" ht="32" customHeight="1" spans="1:7">
      <c r="A581" s="331">
        <v>20807</v>
      </c>
      <c r="B581" s="220" t="s">
        <v>461</v>
      </c>
      <c r="C581" s="332">
        <f>((((SUM(C582:C590))+0)+0)+0)+0</f>
        <v>2099</v>
      </c>
      <c r="D581" s="332">
        <f>((((SUM(D582:D590))+0)+0)+0)+0</f>
        <v>0</v>
      </c>
      <c r="E581" s="186">
        <f t="shared" si="27"/>
        <v>-1</v>
      </c>
      <c r="F581" s="187" t="str">
        <f t="shared" si="28"/>
        <v>是</v>
      </c>
      <c r="G581" s="333" t="str">
        <f t="shared" si="29"/>
        <v>款</v>
      </c>
    </row>
    <row r="582" ht="36" hidden="1" customHeight="1" spans="1:7">
      <c r="A582" s="334">
        <v>2080701</v>
      </c>
      <c r="B582" s="341" t="s">
        <v>462</v>
      </c>
      <c r="C582" s="336">
        <v>0</v>
      </c>
      <c r="D582" s="336">
        <v>0</v>
      </c>
      <c r="E582" s="337">
        <f t="shared" si="27"/>
        <v>0</v>
      </c>
      <c r="F582" s="187" t="str">
        <f t="shared" si="28"/>
        <v>否</v>
      </c>
      <c r="G582" s="333" t="str">
        <f t="shared" si="29"/>
        <v>项</v>
      </c>
    </row>
    <row r="583" ht="32" customHeight="1" spans="1:7">
      <c r="A583" s="334">
        <v>2080702</v>
      </c>
      <c r="B583" s="335" t="s">
        <v>463</v>
      </c>
      <c r="C583" s="336">
        <v>100</v>
      </c>
      <c r="D583" s="336">
        <v>0</v>
      </c>
      <c r="E583" s="337">
        <f t="shared" si="27"/>
        <v>-1</v>
      </c>
      <c r="F583" s="187" t="str">
        <f t="shared" si="28"/>
        <v>是</v>
      </c>
      <c r="G583" s="333" t="str">
        <f t="shared" si="29"/>
        <v>项</v>
      </c>
    </row>
    <row r="584" ht="32" customHeight="1" spans="1:7">
      <c r="A584" s="334">
        <v>2080704</v>
      </c>
      <c r="B584" s="335" t="s">
        <v>464</v>
      </c>
      <c r="C584" s="336">
        <v>825</v>
      </c>
      <c r="D584" s="336">
        <v>0</v>
      </c>
      <c r="E584" s="337">
        <f t="shared" si="27"/>
        <v>-1</v>
      </c>
      <c r="F584" s="187" t="str">
        <f t="shared" si="28"/>
        <v>是</v>
      </c>
      <c r="G584" s="333" t="str">
        <f t="shared" si="29"/>
        <v>项</v>
      </c>
    </row>
    <row r="585" ht="32" customHeight="1" spans="1:7">
      <c r="A585" s="334">
        <v>2080705</v>
      </c>
      <c r="B585" s="335" t="s">
        <v>465</v>
      </c>
      <c r="C585" s="336">
        <v>1003</v>
      </c>
      <c r="D585" s="336">
        <v>0</v>
      </c>
      <c r="E585" s="337">
        <f t="shared" si="27"/>
        <v>-1</v>
      </c>
      <c r="F585" s="187" t="str">
        <f t="shared" si="28"/>
        <v>是</v>
      </c>
      <c r="G585" s="333" t="str">
        <f t="shared" si="29"/>
        <v>项</v>
      </c>
    </row>
    <row r="586" ht="36" hidden="1" customHeight="1" spans="1:7">
      <c r="A586" s="334">
        <v>2080709</v>
      </c>
      <c r="B586" s="341" t="s">
        <v>466</v>
      </c>
      <c r="C586" s="336">
        <v>0</v>
      </c>
      <c r="D586" s="336">
        <v>0</v>
      </c>
      <c r="E586" s="337">
        <f t="shared" si="27"/>
        <v>0</v>
      </c>
      <c r="F586" s="187" t="str">
        <f t="shared" si="28"/>
        <v>否</v>
      </c>
      <c r="G586" s="333" t="str">
        <f t="shared" si="29"/>
        <v>项</v>
      </c>
    </row>
    <row r="587" ht="32" customHeight="1" spans="1:7">
      <c r="A587" s="334">
        <v>2080711</v>
      </c>
      <c r="B587" s="335" t="s">
        <v>467</v>
      </c>
      <c r="C587" s="336">
        <v>171</v>
      </c>
      <c r="D587" s="336">
        <v>0</v>
      </c>
      <c r="E587" s="337">
        <f t="shared" si="27"/>
        <v>-1</v>
      </c>
      <c r="F587" s="187" t="str">
        <f t="shared" si="28"/>
        <v>是</v>
      </c>
      <c r="G587" s="333" t="str">
        <f t="shared" si="29"/>
        <v>项</v>
      </c>
    </row>
    <row r="588" ht="36" hidden="1" customHeight="1" spans="1:7">
      <c r="A588" s="334">
        <v>2080712</v>
      </c>
      <c r="B588" s="335" t="s">
        <v>468</v>
      </c>
      <c r="C588" s="336">
        <v>0</v>
      </c>
      <c r="D588" s="336">
        <v>0</v>
      </c>
      <c r="E588" s="337">
        <f t="shared" si="27"/>
        <v>0</v>
      </c>
      <c r="F588" s="187" t="str">
        <f t="shared" si="28"/>
        <v>否</v>
      </c>
      <c r="G588" s="333" t="str">
        <f t="shared" si="29"/>
        <v>项</v>
      </c>
    </row>
    <row r="589" ht="36" hidden="1" customHeight="1" spans="1:7">
      <c r="A589" s="334">
        <v>2080713</v>
      </c>
      <c r="B589" s="341" t="s">
        <v>469</v>
      </c>
      <c r="C589" s="336">
        <v>0</v>
      </c>
      <c r="D589" s="336">
        <v>0</v>
      </c>
      <c r="E589" s="337">
        <f t="shared" si="27"/>
        <v>0</v>
      </c>
      <c r="F589" s="187" t="str">
        <f t="shared" si="28"/>
        <v>否</v>
      </c>
      <c r="G589" s="333" t="str">
        <f t="shared" si="29"/>
        <v>项</v>
      </c>
    </row>
    <row r="590" ht="36" hidden="1" customHeight="1" spans="1:7">
      <c r="A590" s="334">
        <v>2080799</v>
      </c>
      <c r="B590" s="335" t="s">
        <v>470</v>
      </c>
      <c r="C590" s="336">
        <v>0</v>
      </c>
      <c r="D590" s="336">
        <v>0</v>
      </c>
      <c r="E590" s="337">
        <f t="shared" si="27"/>
        <v>0</v>
      </c>
      <c r="F590" s="187" t="str">
        <f t="shared" si="28"/>
        <v>否</v>
      </c>
      <c r="G590" s="333" t="str">
        <f t="shared" si="29"/>
        <v>项</v>
      </c>
    </row>
    <row r="591" ht="32" customHeight="1" spans="1:7">
      <c r="A591" s="331">
        <v>20808</v>
      </c>
      <c r="B591" s="220" t="s">
        <v>471</v>
      </c>
      <c r="C591" s="332">
        <f>((((SUM(C592:C599))+0)+0)+0)+0</f>
        <v>2671</v>
      </c>
      <c r="D591" s="332">
        <f>((((SUM(D592:D599))+0)+0)+0)+0</f>
        <v>2582</v>
      </c>
      <c r="E591" s="186">
        <f t="shared" si="27"/>
        <v>-0.033</v>
      </c>
      <c r="F591" s="187" t="str">
        <f t="shared" si="28"/>
        <v>是</v>
      </c>
      <c r="G591" s="333" t="str">
        <f t="shared" si="29"/>
        <v>款</v>
      </c>
    </row>
    <row r="592" ht="32" customHeight="1" spans="1:7">
      <c r="A592" s="334">
        <v>2080801</v>
      </c>
      <c r="B592" s="335" t="s">
        <v>472</v>
      </c>
      <c r="C592" s="336">
        <v>1741</v>
      </c>
      <c r="D592" s="336">
        <v>657</v>
      </c>
      <c r="E592" s="337">
        <f t="shared" si="27"/>
        <v>-0.623</v>
      </c>
      <c r="F592" s="187" t="str">
        <f t="shared" si="28"/>
        <v>是</v>
      </c>
      <c r="G592" s="333" t="str">
        <f t="shared" si="29"/>
        <v>项</v>
      </c>
    </row>
    <row r="593" ht="32" customHeight="1" spans="1:7">
      <c r="A593" s="334">
        <v>2080802</v>
      </c>
      <c r="B593" s="335" t="s">
        <v>473</v>
      </c>
      <c r="C593" s="336">
        <v>0</v>
      </c>
      <c r="D593" s="336">
        <v>355</v>
      </c>
      <c r="E593" s="337">
        <f t="shared" si="27"/>
        <v>0</v>
      </c>
      <c r="F593" s="187" t="str">
        <f t="shared" si="28"/>
        <v>是</v>
      </c>
      <c r="G593" s="333" t="str">
        <f t="shared" si="29"/>
        <v>项</v>
      </c>
    </row>
    <row r="594" ht="32" customHeight="1" spans="1:7">
      <c r="A594" s="334">
        <v>2080803</v>
      </c>
      <c r="B594" s="335" t="s">
        <v>474</v>
      </c>
      <c r="C594" s="336">
        <v>5</v>
      </c>
      <c r="D594" s="336">
        <v>3</v>
      </c>
      <c r="E594" s="337">
        <f t="shared" si="27"/>
        <v>-0.4</v>
      </c>
      <c r="F594" s="187" t="str">
        <f t="shared" si="28"/>
        <v>是</v>
      </c>
      <c r="G594" s="333" t="str">
        <f t="shared" si="29"/>
        <v>项</v>
      </c>
    </row>
    <row r="595" ht="32" customHeight="1" spans="1:7">
      <c r="A595" s="334">
        <v>2080805</v>
      </c>
      <c r="B595" s="335" t="s">
        <v>475</v>
      </c>
      <c r="C595" s="336">
        <v>352</v>
      </c>
      <c r="D595" s="336">
        <v>320</v>
      </c>
      <c r="E595" s="337">
        <f t="shared" si="27"/>
        <v>-0.091</v>
      </c>
      <c r="F595" s="187" t="str">
        <f t="shared" si="28"/>
        <v>是</v>
      </c>
      <c r="G595" s="333" t="str">
        <f t="shared" si="29"/>
        <v>项</v>
      </c>
    </row>
    <row r="596" ht="36" hidden="1" customHeight="1" spans="1:7">
      <c r="A596" s="334">
        <v>2080806</v>
      </c>
      <c r="B596" s="335" t="s">
        <v>476</v>
      </c>
      <c r="C596" s="336">
        <v>0</v>
      </c>
      <c r="D596" s="336">
        <v>0</v>
      </c>
      <c r="E596" s="337">
        <f t="shared" si="27"/>
        <v>0</v>
      </c>
      <c r="F596" s="187" t="str">
        <f t="shared" si="28"/>
        <v>否</v>
      </c>
      <c r="G596" s="333" t="str">
        <f t="shared" si="29"/>
        <v>项</v>
      </c>
    </row>
    <row r="597" s="323" customFormat="1" ht="36" hidden="1" customHeight="1" spans="1:7">
      <c r="A597" s="334">
        <v>2080807</v>
      </c>
      <c r="B597" s="335" t="s">
        <v>477</v>
      </c>
      <c r="C597" s="336">
        <v>0</v>
      </c>
      <c r="D597" s="336">
        <v>0</v>
      </c>
      <c r="E597" s="337">
        <f t="shared" si="27"/>
        <v>0</v>
      </c>
      <c r="F597" s="187" t="str">
        <f t="shared" si="28"/>
        <v>否</v>
      </c>
      <c r="G597" s="333" t="str">
        <f t="shared" si="29"/>
        <v>项</v>
      </c>
    </row>
    <row r="598" ht="32" customHeight="1" spans="1:7">
      <c r="A598" s="334">
        <v>2080808</v>
      </c>
      <c r="B598" s="335" t="s">
        <v>478</v>
      </c>
      <c r="C598" s="336">
        <v>0</v>
      </c>
      <c r="D598" s="336">
        <v>28</v>
      </c>
      <c r="E598" s="337">
        <f t="shared" si="27"/>
        <v>0</v>
      </c>
      <c r="F598" s="187" t="str">
        <f t="shared" si="28"/>
        <v>是</v>
      </c>
      <c r="G598" s="333" t="str">
        <f t="shared" si="29"/>
        <v>项</v>
      </c>
    </row>
    <row r="599" ht="32" customHeight="1" spans="1:7">
      <c r="A599" s="334">
        <v>2080899</v>
      </c>
      <c r="B599" s="335" t="s">
        <v>479</v>
      </c>
      <c r="C599" s="336">
        <v>573</v>
      </c>
      <c r="D599" s="336">
        <v>1219</v>
      </c>
      <c r="E599" s="337">
        <f t="shared" si="27"/>
        <v>1.127</v>
      </c>
      <c r="F599" s="187" t="str">
        <f t="shared" si="28"/>
        <v>是</v>
      </c>
      <c r="G599" s="333" t="str">
        <f t="shared" si="29"/>
        <v>项</v>
      </c>
    </row>
    <row r="600" ht="32" customHeight="1" spans="1:7">
      <c r="A600" s="331">
        <v>20809</v>
      </c>
      <c r="B600" s="220" t="s">
        <v>480</v>
      </c>
      <c r="C600" s="332">
        <f>((((SUM(C601:C606))+0)+0)+0)+0</f>
        <v>216</v>
      </c>
      <c r="D600" s="332">
        <f>((((SUM(D601:D606))+0)+0)+0)+0</f>
        <v>214</v>
      </c>
      <c r="E600" s="186">
        <f t="shared" si="27"/>
        <v>-0.009</v>
      </c>
      <c r="F600" s="187" t="str">
        <f t="shared" si="28"/>
        <v>是</v>
      </c>
      <c r="G600" s="333" t="str">
        <f t="shared" si="29"/>
        <v>款</v>
      </c>
    </row>
    <row r="601" ht="32" customHeight="1" spans="1:7">
      <c r="A601" s="334">
        <v>2080901</v>
      </c>
      <c r="B601" s="335" t="s">
        <v>481</v>
      </c>
      <c r="C601" s="336">
        <v>173</v>
      </c>
      <c r="D601" s="336">
        <v>90</v>
      </c>
      <c r="E601" s="337">
        <f t="shared" si="27"/>
        <v>-0.48</v>
      </c>
      <c r="F601" s="187" t="str">
        <f t="shared" si="28"/>
        <v>是</v>
      </c>
      <c r="G601" s="333" t="str">
        <f t="shared" si="29"/>
        <v>项</v>
      </c>
    </row>
    <row r="602" s="323" customFormat="1" ht="36" hidden="1" customHeight="1" spans="1:7">
      <c r="A602" s="334">
        <v>2080902</v>
      </c>
      <c r="B602" s="335" t="s">
        <v>482</v>
      </c>
      <c r="C602" s="336">
        <v>0</v>
      </c>
      <c r="D602" s="336">
        <v>0</v>
      </c>
      <c r="E602" s="337">
        <f t="shared" si="27"/>
        <v>0</v>
      </c>
      <c r="F602" s="187" t="str">
        <f t="shared" si="28"/>
        <v>否</v>
      </c>
      <c r="G602" s="333" t="str">
        <f t="shared" si="29"/>
        <v>项</v>
      </c>
    </row>
    <row r="603" ht="36" hidden="1" customHeight="1" spans="1:7">
      <c r="A603" s="334">
        <v>2080903</v>
      </c>
      <c r="B603" s="335" t="s">
        <v>483</v>
      </c>
      <c r="C603" s="336">
        <v>0</v>
      </c>
      <c r="D603" s="336">
        <v>0</v>
      </c>
      <c r="E603" s="337">
        <f t="shared" si="27"/>
        <v>0</v>
      </c>
      <c r="F603" s="187" t="str">
        <f t="shared" si="28"/>
        <v>否</v>
      </c>
      <c r="G603" s="333" t="str">
        <f t="shared" si="29"/>
        <v>项</v>
      </c>
    </row>
    <row r="604" ht="32" customHeight="1" spans="1:7">
      <c r="A604" s="334">
        <v>2080904</v>
      </c>
      <c r="B604" s="335" t="s">
        <v>484</v>
      </c>
      <c r="C604" s="336">
        <v>0</v>
      </c>
      <c r="D604" s="336">
        <v>1</v>
      </c>
      <c r="E604" s="337">
        <f t="shared" si="27"/>
        <v>0</v>
      </c>
      <c r="F604" s="187" t="str">
        <f t="shared" si="28"/>
        <v>是</v>
      </c>
      <c r="G604" s="333" t="str">
        <f t="shared" si="29"/>
        <v>项</v>
      </c>
    </row>
    <row r="605" ht="32" customHeight="1" spans="1:7">
      <c r="A605" s="334">
        <v>2080905</v>
      </c>
      <c r="B605" s="335" t="s">
        <v>485</v>
      </c>
      <c r="C605" s="336">
        <v>43</v>
      </c>
      <c r="D605" s="336">
        <v>123</v>
      </c>
      <c r="E605" s="337">
        <f t="shared" si="27"/>
        <v>1.86</v>
      </c>
      <c r="F605" s="187" t="str">
        <f t="shared" si="28"/>
        <v>是</v>
      </c>
      <c r="G605" s="333" t="str">
        <f t="shared" si="29"/>
        <v>项</v>
      </c>
    </row>
    <row r="606" ht="36" hidden="1" customHeight="1" spans="1:7">
      <c r="A606" s="334">
        <v>2080999</v>
      </c>
      <c r="B606" s="335" t="s">
        <v>486</v>
      </c>
      <c r="C606" s="336">
        <v>0</v>
      </c>
      <c r="D606" s="336">
        <v>0</v>
      </c>
      <c r="E606" s="337">
        <f t="shared" si="27"/>
        <v>0</v>
      </c>
      <c r="F606" s="187" t="str">
        <f t="shared" si="28"/>
        <v>否</v>
      </c>
      <c r="G606" s="333" t="str">
        <f t="shared" si="29"/>
        <v>项</v>
      </c>
    </row>
    <row r="607" ht="32" customHeight="1" spans="1:7">
      <c r="A607" s="331">
        <v>20810</v>
      </c>
      <c r="B607" s="220" t="s">
        <v>487</v>
      </c>
      <c r="C607" s="332">
        <f>((((SUM(C608:C614))+0)+0)+0)+0</f>
        <v>1292</v>
      </c>
      <c r="D607" s="332">
        <f>((((SUM(D608:D614))+0)+0)+0)+0</f>
        <v>1231</v>
      </c>
      <c r="E607" s="186">
        <f t="shared" si="27"/>
        <v>-0.047</v>
      </c>
      <c r="F607" s="187" t="str">
        <f t="shared" si="28"/>
        <v>是</v>
      </c>
      <c r="G607" s="333" t="str">
        <f t="shared" si="29"/>
        <v>款</v>
      </c>
    </row>
    <row r="608" ht="32" customHeight="1" spans="1:7">
      <c r="A608" s="334">
        <v>2081001</v>
      </c>
      <c r="B608" s="335" t="s">
        <v>488</v>
      </c>
      <c r="C608" s="336">
        <v>255</v>
      </c>
      <c r="D608" s="336">
        <v>304</v>
      </c>
      <c r="E608" s="337">
        <f t="shared" si="27"/>
        <v>0.192</v>
      </c>
      <c r="F608" s="187" t="str">
        <f t="shared" si="28"/>
        <v>是</v>
      </c>
      <c r="G608" s="333" t="str">
        <f t="shared" si="29"/>
        <v>项</v>
      </c>
    </row>
    <row r="609" ht="32" customHeight="1" spans="1:7">
      <c r="A609" s="334">
        <v>2081002</v>
      </c>
      <c r="B609" s="335" t="s">
        <v>489</v>
      </c>
      <c r="C609" s="336">
        <v>608</v>
      </c>
      <c r="D609" s="336">
        <v>547</v>
      </c>
      <c r="E609" s="337">
        <f t="shared" si="27"/>
        <v>-0.1</v>
      </c>
      <c r="F609" s="187" t="str">
        <f t="shared" si="28"/>
        <v>是</v>
      </c>
      <c r="G609" s="333" t="str">
        <f t="shared" si="29"/>
        <v>项</v>
      </c>
    </row>
    <row r="610" ht="36" hidden="1" customHeight="1" spans="1:7">
      <c r="A610" s="334">
        <v>2081003</v>
      </c>
      <c r="B610" s="335" t="s">
        <v>490</v>
      </c>
      <c r="C610" s="336">
        <v>0</v>
      </c>
      <c r="D610" s="336">
        <v>0</v>
      </c>
      <c r="E610" s="337">
        <f t="shared" si="27"/>
        <v>0</v>
      </c>
      <c r="F610" s="187" t="str">
        <f t="shared" si="28"/>
        <v>否</v>
      </c>
      <c r="G610" s="333" t="str">
        <f t="shared" si="29"/>
        <v>项</v>
      </c>
    </row>
    <row r="611" ht="32" customHeight="1" spans="1:7">
      <c r="A611" s="334">
        <v>2081004</v>
      </c>
      <c r="B611" s="335" t="s">
        <v>491</v>
      </c>
      <c r="C611" s="336">
        <v>429</v>
      </c>
      <c r="D611" s="336">
        <v>380</v>
      </c>
      <c r="E611" s="337">
        <f t="shared" si="27"/>
        <v>-0.114</v>
      </c>
      <c r="F611" s="187" t="str">
        <f t="shared" si="28"/>
        <v>是</v>
      </c>
      <c r="G611" s="333" t="str">
        <f t="shared" si="29"/>
        <v>项</v>
      </c>
    </row>
    <row r="612" ht="36" hidden="1" customHeight="1" spans="1:7">
      <c r="A612" s="334">
        <v>2081005</v>
      </c>
      <c r="B612" s="335" t="s">
        <v>492</v>
      </c>
      <c r="C612" s="336">
        <v>0</v>
      </c>
      <c r="D612" s="336">
        <v>0</v>
      </c>
      <c r="E612" s="337">
        <f t="shared" si="27"/>
        <v>0</v>
      </c>
      <c r="F612" s="187" t="str">
        <f t="shared" si="28"/>
        <v>否</v>
      </c>
      <c r="G612" s="333" t="str">
        <f t="shared" si="29"/>
        <v>项</v>
      </c>
    </row>
    <row r="613" ht="36" hidden="1" customHeight="1" spans="1:7">
      <c r="A613" s="334">
        <v>2081006</v>
      </c>
      <c r="B613" s="335" t="s">
        <v>493</v>
      </c>
      <c r="C613" s="336">
        <v>0</v>
      </c>
      <c r="D613" s="336">
        <v>0</v>
      </c>
      <c r="E613" s="337">
        <f t="shared" si="27"/>
        <v>0</v>
      </c>
      <c r="F613" s="187" t="str">
        <f t="shared" si="28"/>
        <v>否</v>
      </c>
      <c r="G613" s="333" t="str">
        <f t="shared" si="29"/>
        <v>项</v>
      </c>
    </row>
    <row r="614" ht="36" hidden="1" customHeight="1" spans="1:7">
      <c r="A614" s="334">
        <v>2081099</v>
      </c>
      <c r="B614" s="335" t="s">
        <v>494</v>
      </c>
      <c r="C614" s="336">
        <v>0</v>
      </c>
      <c r="D614" s="336">
        <v>0</v>
      </c>
      <c r="E614" s="337">
        <f t="shared" si="27"/>
        <v>0</v>
      </c>
      <c r="F614" s="187" t="str">
        <f t="shared" si="28"/>
        <v>否</v>
      </c>
      <c r="G614" s="333" t="str">
        <f t="shared" si="29"/>
        <v>项</v>
      </c>
    </row>
    <row r="615" ht="32" customHeight="1" spans="1:7">
      <c r="A615" s="331">
        <v>20811</v>
      </c>
      <c r="B615" s="220" t="s">
        <v>495</v>
      </c>
      <c r="C615" s="332">
        <f>((((SUM(C616:C623))+0)+0)+0)+0</f>
        <v>1315</v>
      </c>
      <c r="D615" s="332">
        <f>((((SUM(D616:D623))+0)+0)+0)+0</f>
        <v>1187</v>
      </c>
      <c r="E615" s="186">
        <f t="shared" si="27"/>
        <v>-0.097</v>
      </c>
      <c r="F615" s="187" t="str">
        <f t="shared" si="28"/>
        <v>是</v>
      </c>
      <c r="G615" s="333" t="str">
        <f t="shared" si="29"/>
        <v>款</v>
      </c>
    </row>
    <row r="616" ht="32" customHeight="1" spans="1:7">
      <c r="A616" s="334">
        <v>2081101</v>
      </c>
      <c r="B616" s="335" t="s">
        <v>74</v>
      </c>
      <c r="C616" s="336">
        <v>220</v>
      </c>
      <c r="D616" s="336">
        <v>174</v>
      </c>
      <c r="E616" s="337">
        <f t="shared" si="27"/>
        <v>-0.209</v>
      </c>
      <c r="F616" s="187" t="str">
        <f t="shared" si="28"/>
        <v>是</v>
      </c>
      <c r="G616" s="333" t="str">
        <f t="shared" si="29"/>
        <v>项</v>
      </c>
    </row>
    <row r="617" ht="36" hidden="1" customHeight="1" spans="1:7">
      <c r="A617" s="334">
        <v>2081102</v>
      </c>
      <c r="B617" s="335" t="s">
        <v>75</v>
      </c>
      <c r="C617" s="336">
        <v>0</v>
      </c>
      <c r="D617" s="336">
        <v>0</v>
      </c>
      <c r="E617" s="337">
        <f t="shared" si="27"/>
        <v>0</v>
      </c>
      <c r="F617" s="187" t="str">
        <f t="shared" si="28"/>
        <v>否</v>
      </c>
      <c r="G617" s="333" t="str">
        <f t="shared" si="29"/>
        <v>项</v>
      </c>
    </row>
    <row r="618" ht="32" customHeight="1" spans="1:7">
      <c r="A618" s="334">
        <v>2081103</v>
      </c>
      <c r="B618" s="335" t="s">
        <v>76</v>
      </c>
      <c r="C618" s="336">
        <v>54</v>
      </c>
      <c r="D618" s="336">
        <v>50</v>
      </c>
      <c r="E618" s="337">
        <f t="shared" si="27"/>
        <v>-0.074</v>
      </c>
      <c r="F618" s="187" t="str">
        <f t="shared" si="28"/>
        <v>是</v>
      </c>
      <c r="G618" s="333" t="str">
        <f t="shared" si="29"/>
        <v>项</v>
      </c>
    </row>
    <row r="619" ht="32" customHeight="1" spans="1:7">
      <c r="A619" s="334">
        <v>2081104</v>
      </c>
      <c r="B619" s="335" t="s">
        <v>496</v>
      </c>
      <c r="C619" s="336">
        <v>30</v>
      </c>
      <c r="D619" s="336">
        <v>199</v>
      </c>
      <c r="E619" s="337">
        <f t="shared" si="27"/>
        <v>5.633</v>
      </c>
      <c r="F619" s="187" t="str">
        <f t="shared" si="28"/>
        <v>是</v>
      </c>
      <c r="G619" s="333" t="str">
        <f t="shared" si="29"/>
        <v>项</v>
      </c>
    </row>
    <row r="620" ht="32" customHeight="1" spans="1:7">
      <c r="A620" s="334">
        <v>2081105</v>
      </c>
      <c r="B620" s="335" t="s">
        <v>497</v>
      </c>
      <c r="C620" s="336">
        <v>423</v>
      </c>
      <c r="D620" s="336">
        <v>122</v>
      </c>
      <c r="E620" s="337">
        <f t="shared" si="27"/>
        <v>-0.712</v>
      </c>
      <c r="F620" s="187" t="str">
        <f t="shared" si="28"/>
        <v>是</v>
      </c>
      <c r="G620" s="333" t="str">
        <f t="shared" si="29"/>
        <v>项</v>
      </c>
    </row>
    <row r="621" ht="36" hidden="1" customHeight="1" spans="1:7">
      <c r="A621" s="334">
        <v>2081106</v>
      </c>
      <c r="B621" s="335" t="s">
        <v>498</v>
      </c>
      <c r="C621" s="336">
        <v>0</v>
      </c>
      <c r="D621" s="336">
        <v>0</v>
      </c>
      <c r="E621" s="337">
        <f t="shared" si="27"/>
        <v>0</v>
      </c>
      <c r="F621" s="187" t="str">
        <f t="shared" si="28"/>
        <v>否</v>
      </c>
      <c r="G621" s="333" t="str">
        <f t="shared" si="29"/>
        <v>项</v>
      </c>
    </row>
    <row r="622" ht="32" customHeight="1" spans="1:7">
      <c r="A622" s="334">
        <v>2081107</v>
      </c>
      <c r="B622" s="335" t="s">
        <v>499</v>
      </c>
      <c r="C622" s="336">
        <v>588</v>
      </c>
      <c r="D622" s="336">
        <v>639</v>
      </c>
      <c r="E622" s="337">
        <f t="shared" si="27"/>
        <v>0.087</v>
      </c>
      <c r="F622" s="187" t="str">
        <f t="shared" si="28"/>
        <v>是</v>
      </c>
      <c r="G622" s="333" t="str">
        <f t="shared" si="29"/>
        <v>项</v>
      </c>
    </row>
    <row r="623" ht="32" customHeight="1" spans="1:7">
      <c r="A623" s="334">
        <v>2081199</v>
      </c>
      <c r="B623" s="335" t="s">
        <v>500</v>
      </c>
      <c r="C623" s="336">
        <v>0</v>
      </c>
      <c r="D623" s="336">
        <v>3</v>
      </c>
      <c r="E623" s="337">
        <f t="shared" si="27"/>
        <v>0</v>
      </c>
      <c r="F623" s="187" t="str">
        <f t="shared" si="28"/>
        <v>是</v>
      </c>
      <c r="G623" s="333" t="str">
        <f t="shared" si="29"/>
        <v>项</v>
      </c>
    </row>
    <row r="624" ht="32" customHeight="1" spans="1:7">
      <c r="A624" s="331">
        <v>20816</v>
      </c>
      <c r="B624" s="220" t="s">
        <v>501</v>
      </c>
      <c r="C624" s="332">
        <f>((((SUM(C625:C629))+0)+0)+0)+0</f>
        <v>82</v>
      </c>
      <c r="D624" s="332">
        <f>((((SUM(D625:D629))+0)+0)+0)+0</f>
        <v>107</v>
      </c>
      <c r="E624" s="186">
        <f t="shared" si="27"/>
        <v>0.305</v>
      </c>
      <c r="F624" s="187" t="str">
        <f t="shared" si="28"/>
        <v>是</v>
      </c>
      <c r="G624" s="333" t="str">
        <f t="shared" si="29"/>
        <v>款</v>
      </c>
    </row>
    <row r="625" ht="32" customHeight="1" spans="1:7">
      <c r="A625" s="334">
        <v>2081601</v>
      </c>
      <c r="B625" s="335" t="s">
        <v>74</v>
      </c>
      <c r="C625" s="336">
        <v>82</v>
      </c>
      <c r="D625" s="336">
        <v>87</v>
      </c>
      <c r="E625" s="337">
        <f t="shared" si="27"/>
        <v>0.061</v>
      </c>
      <c r="F625" s="187" t="str">
        <f t="shared" si="28"/>
        <v>是</v>
      </c>
      <c r="G625" s="333" t="str">
        <f t="shared" si="29"/>
        <v>项</v>
      </c>
    </row>
    <row r="626" ht="36" hidden="1" customHeight="1" spans="1:7">
      <c r="A626" s="334">
        <v>2081602</v>
      </c>
      <c r="B626" s="335" t="s">
        <v>75</v>
      </c>
      <c r="C626" s="336">
        <v>0</v>
      </c>
      <c r="D626" s="336">
        <v>0</v>
      </c>
      <c r="E626" s="337">
        <f t="shared" si="27"/>
        <v>0</v>
      </c>
      <c r="F626" s="187" t="str">
        <f t="shared" si="28"/>
        <v>否</v>
      </c>
      <c r="G626" s="333" t="str">
        <f t="shared" si="29"/>
        <v>项</v>
      </c>
    </row>
    <row r="627" ht="36" hidden="1" customHeight="1" spans="1:7">
      <c r="A627" s="334">
        <v>2081603</v>
      </c>
      <c r="B627" s="335" t="s">
        <v>76</v>
      </c>
      <c r="C627" s="336">
        <v>0</v>
      </c>
      <c r="D627" s="336">
        <v>0</v>
      </c>
      <c r="E627" s="337">
        <f t="shared" si="27"/>
        <v>0</v>
      </c>
      <c r="F627" s="187" t="str">
        <f t="shared" si="28"/>
        <v>否</v>
      </c>
      <c r="G627" s="333" t="str">
        <f t="shared" si="29"/>
        <v>项</v>
      </c>
    </row>
    <row r="628" ht="36" hidden="1" customHeight="1" spans="1:7">
      <c r="A628" s="340">
        <v>2081650</v>
      </c>
      <c r="B628" s="335" t="s">
        <v>83</v>
      </c>
      <c r="C628" s="336">
        <v>0</v>
      </c>
      <c r="D628" s="336">
        <v>0</v>
      </c>
      <c r="E628" s="337">
        <f t="shared" si="27"/>
        <v>0</v>
      </c>
      <c r="F628" s="187" t="str">
        <f t="shared" si="28"/>
        <v>否</v>
      </c>
      <c r="G628" s="333" t="str">
        <f t="shared" si="29"/>
        <v>项</v>
      </c>
    </row>
    <row r="629" ht="32" customHeight="1" spans="1:7">
      <c r="A629" s="334">
        <v>2081699</v>
      </c>
      <c r="B629" s="335" t="s">
        <v>502</v>
      </c>
      <c r="C629" s="336">
        <v>0</v>
      </c>
      <c r="D629" s="336">
        <v>20</v>
      </c>
      <c r="E629" s="337">
        <f t="shared" si="27"/>
        <v>0</v>
      </c>
      <c r="F629" s="187" t="str">
        <f t="shared" si="28"/>
        <v>是</v>
      </c>
      <c r="G629" s="333" t="str">
        <f t="shared" si="29"/>
        <v>项</v>
      </c>
    </row>
    <row r="630" ht="32" customHeight="1" spans="1:7">
      <c r="A630" s="331">
        <v>20819</v>
      </c>
      <c r="B630" s="220" t="s">
        <v>503</v>
      </c>
      <c r="C630" s="332">
        <f>((((SUM(C631:C632))+0)+0)+0)+0</f>
        <v>4090</v>
      </c>
      <c r="D630" s="332">
        <f>((((SUM(D631:D632))+0)+0)+0)+0</f>
        <v>4097</v>
      </c>
      <c r="E630" s="186">
        <f t="shared" si="27"/>
        <v>0.002</v>
      </c>
      <c r="F630" s="187" t="str">
        <f t="shared" si="28"/>
        <v>是</v>
      </c>
      <c r="G630" s="333" t="str">
        <f t="shared" si="29"/>
        <v>款</v>
      </c>
    </row>
    <row r="631" ht="32" customHeight="1" spans="1:7">
      <c r="A631" s="334">
        <v>2081901</v>
      </c>
      <c r="B631" s="335" t="s">
        <v>504</v>
      </c>
      <c r="C631" s="336">
        <v>686</v>
      </c>
      <c r="D631" s="336">
        <v>915</v>
      </c>
      <c r="E631" s="337">
        <f t="shared" si="27"/>
        <v>0.334</v>
      </c>
      <c r="F631" s="187" t="str">
        <f t="shared" si="28"/>
        <v>是</v>
      </c>
      <c r="G631" s="333" t="str">
        <f t="shared" si="29"/>
        <v>项</v>
      </c>
    </row>
    <row r="632" ht="32" customHeight="1" spans="1:7">
      <c r="A632" s="334">
        <v>2081902</v>
      </c>
      <c r="B632" s="335" t="s">
        <v>505</v>
      </c>
      <c r="C632" s="336">
        <v>3404</v>
      </c>
      <c r="D632" s="336">
        <v>3182</v>
      </c>
      <c r="E632" s="337">
        <f t="shared" si="27"/>
        <v>-0.065</v>
      </c>
      <c r="F632" s="187" t="str">
        <f t="shared" si="28"/>
        <v>是</v>
      </c>
      <c r="G632" s="333" t="str">
        <f t="shared" si="29"/>
        <v>项</v>
      </c>
    </row>
    <row r="633" ht="32" customHeight="1" spans="1:7">
      <c r="A633" s="331">
        <v>20820</v>
      </c>
      <c r="B633" s="220" t="s">
        <v>506</v>
      </c>
      <c r="C633" s="332">
        <f>((((SUM(C634:C635))+0)+0)+0)+0</f>
        <v>647</v>
      </c>
      <c r="D633" s="332">
        <f>((((SUM(D634:D635))+0)+0)+0)+0</f>
        <v>379</v>
      </c>
      <c r="E633" s="186">
        <f t="shared" si="27"/>
        <v>-0.414</v>
      </c>
      <c r="F633" s="187" t="str">
        <f t="shared" si="28"/>
        <v>是</v>
      </c>
      <c r="G633" s="333" t="str">
        <f t="shared" si="29"/>
        <v>款</v>
      </c>
    </row>
    <row r="634" ht="32" customHeight="1" spans="1:7">
      <c r="A634" s="334">
        <v>2082001</v>
      </c>
      <c r="B634" s="335" t="s">
        <v>507</v>
      </c>
      <c r="C634" s="336">
        <v>474</v>
      </c>
      <c r="D634" s="336">
        <v>241</v>
      </c>
      <c r="E634" s="337">
        <f t="shared" si="27"/>
        <v>-0.492</v>
      </c>
      <c r="F634" s="187" t="str">
        <f t="shared" si="28"/>
        <v>是</v>
      </c>
      <c r="G634" s="333" t="str">
        <f t="shared" si="29"/>
        <v>项</v>
      </c>
    </row>
    <row r="635" ht="32" customHeight="1" spans="1:7">
      <c r="A635" s="334">
        <v>2082002</v>
      </c>
      <c r="B635" s="335" t="s">
        <v>508</v>
      </c>
      <c r="C635" s="336">
        <v>173</v>
      </c>
      <c r="D635" s="336">
        <v>138</v>
      </c>
      <c r="E635" s="337">
        <f t="shared" si="27"/>
        <v>-0.202</v>
      </c>
      <c r="F635" s="187" t="str">
        <f t="shared" si="28"/>
        <v>是</v>
      </c>
      <c r="G635" s="333" t="str">
        <f t="shared" si="29"/>
        <v>项</v>
      </c>
    </row>
    <row r="636" ht="32" customHeight="1" spans="1:7">
      <c r="A636" s="331">
        <v>20821</v>
      </c>
      <c r="B636" s="220" t="s">
        <v>509</v>
      </c>
      <c r="C636" s="332">
        <f>((((SUM(C637:C638))+0)+0)+0)+0</f>
        <v>1026</v>
      </c>
      <c r="D636" s="332">
        <f>((((SUM(D637:D638))+0)+0)+0)+0</f>
        <v>1175</v>
      </c>
      <c r="E636" s="186">
        <f t="shared" si="27"/>
        <v>0.145</v>
      </c>
      <c r="F636" s="187" t="str">
        <f t="shared" si="28"/>
        <v>是</v>
      </c>
      <c r="G636" s="333" t="str">
        <f t="shared" si="29"/>
        <v>款</v>
      </c>
    </row>
    <row r="637" ht="32" customHeight="1" spans="1:7">
      <c r="A637" s="334">
        <v>2082101</v>
      </c>
      <c r="B637" s="335" t="s">
        <v>510</v>
      </c>
      <c r="C637" s="336">
        <v>125</v>
      </c>
      <c r="D637" s="336">
        <v>134</v>
      </c>
      <c r="E637" s="337">
        <f t="shared" si="27"/>
        <v>0.072</v>
      </c>
      <c r="F637" s="187" t="str">
        <f t="shared" si="28"/>
        <v>是</v>
      </c>
      <c r="G637" s="333" t="str">
        <f t="shared" si="29"/>
        <v>项</v>
      </c>
    </row>
    <row r="638" ht="32" customHeight="1" spans="1:7">
      <c r="A638" s="334">
        <v>2082102</v>
      </c>
      <c r="B638" s="335" t="s">
        <v>511</v>
      </c>
      <c r="C638" s="336">
        <v>901</v>
      </c>
      <c r="D638" s="336">
        <v>1041</v>
      </c>
      <c r="E638" s="337">
        <f t="shared" si="27"/>
        <v>0.155</v>
      </c>
      <c r="F638" s="187" t="str">
        <f t="shared" si="28"/>
        <v>是</v>
      </c>
      <c r="G638" s="333" t="str">
        <f t="shared" si="29"/>
        <v>项</v>
      </c>
    </row>
    <row r="639" ht="36" hidden="1" customHeight="1" spans="1:7">
      <c r="A639" s="331">
        <v>20824</v>
      </c>
      <c r="B639" s="220" t="s">
        <v>512</v>
      </c>
      <c r="C639" s="332">
        <f>((((SUM(C640:C641))+0)+0)+0)+0</f>
        <v>0</v>
      </c>
      <c r="D639" s="332">
        <f>((((SUM(D640:D641))+0)+0)+0)+0</f>
        <v>0</v>
      </c>
      <c r="E639" s="186">
        <f t="shared" si="27"/>
        <v>0</v>
      </c>
      <c r="F639" s="187" t="str">
        <f t="shared" si="28"/>
        <v>否</v>
      </c>
      <c r="G639" s="333" t="str">
        <f t="shared" si="29"/>
        <v>款</v>
      </c>
    </row>
    <row r="640" ht="36" hidden="1" customHeight="1" spans="1:7">
      <c r="A640" s="334">
        <v>2082401</v>
      </c>
      <c r="B640" s="335" t="s">
        <v>513</v>
      </c>
      <c r="C640" s="336">
        <v>0</v>
      </c>
      <c r="D640" s="336">
        <v>0</v>
      </c>
      <c r="E640" s="337">
        <f t="shared" si="27"/>
        <v>0</v>
      </c>
      <c r="F640" s="187" t="str">
        <f t="shared" si="28"/>
        <v>否</v>
      </c>
      <c r="G640" s="333" t="str">
        <f t="shared" si="29"/>
        <v>项</v>
      </c>
    </row>
    <row r="641" ht="36" hidden="1" customHeight="1" spans="1:7">
      <c r="A641" s="334">
        <v>2082402</v>
      </c>
      <c r="B641" s="335" t="s">
        <v>514</v>
      </c>
      <c r="C641" s="336">
        <v>0</v>
      </c>
      <c r="D641" s="336">
        <v>0</v>
      </c>
      <c r="E641" s="337">
        <f t="shared" si="27"/>
        <v>0</v>
      </c>
      <c r="F641" s="187" t="str">
        <f t="shared" si="28"/>
        <v>否</v>
      </c>
      <c r="G641" s="333" t="str">
        <f t="shared" si="29"/>
        <v>项</v>
      </c>
    </row>
    <row r="642" ht="32" customHeight="1" spans="1:7">
      <c r="A642" s="331">
        <v>20825</v>
      </c>
      <c r="B642" s="220" t="s">
        <v>515</v>
      </c>
      <c r="C642" s="332">
        <f>((((SUM(C643:C644))+0)+0)+0)+0</f>
        <v>0</v>
      </c>
      <c r="D642" s="332">
        <f>((((SUM(D643:D644))+0)+0)+0)+0</f>
        <v>1</v>
      </c>
      <c r="E642" s="186">
        <f t="shared" si="27"/>
        <v>0</v>
      </c>
      <c r="F642" s="187" t="str">
        <f t="shared" si="28"/>
        <v>是</v>
      </c>
      <c r="G642" s="333" t="str">
        <f t="shared" si="29"/>
        <v>款</v>
      </c>
    </row>
    <row r="643" ht="36" hidden="1" customHeight="1" spans="1:7">
      <c r="A643" s="334">
        <v>2082501</v>
      </c>
      <c r="B643" s="335" t="s">
        <v>516</v>
      </c>
      <c r="C643" s="336">
        <v>0</v>
      </c>
      <c r="D643" s="336">
        <v>0</v>
      </c>
      <c r="E643" s="337">
        <f t="shared" si="27"/>
        <v>0</v>
      </c>
      <c r="F643" s="187" t="str">
        <f t="shared" si="28"/>
        <v>否</v>
      </c>
      <c r="G643" s="333" t="str">
        <f t="shared" si="29"/>
        <v>项</v>
      </c>
    </row>
    <row r="644" ht="32" customHeight="1" spans="1:7">
      <c r="A644" s="334">
        <v>2082502</v>
      </c>
      <c r="B644" s="335" t="s">
        <v>517</v>
      </c>
      <c r="C644" s="336">
        <v>0</v>
      </c>
      <c r="D644" s="336">
        <v>1</v>
      </c>
      <c r="E644" s="337">
        <f t="shared" ref="E644:E707" si="30">IF(C644&lt;0,"",IFERROR(D644/C644-1,0))</f>
        <v>0</v>
      </c>
      <c r="F644" s="187" t="str">
        <f t="shared" ref="F644:F707" si="31">IF(LEN(A644)=3,"是",IF(B644&lt;&gt;"",IF(SUM(C644:D644)&lt;&gt;0,"是","否"),"是"))</f>
        <v>是</v>
      </c>
      <c r="G644" s="333" t="str">
        <f t="shared" ref="G644:G707" si="32">IF(LEN(A644)=3,"类",IF(LEN(A644)=5,"款","项"))</f>
        <v>项</v>
      </c>
    </row>
    <row r="645" ht="32" customHeight="1" spans="1:7">
      <c r="A645" s="331">
        <v>20826</v>
      </c>
      <c r="B645" s="220" t="s">
        <v>518</v>
      </c>
      <c r="C645" s="332">
        <f>((((SUM(C646:C648))+0)+0)+0)+0</f>
        <v>108</v>
      </c>
      <c r="D645" s="332">
        <f>((((SUM(D646:D648))+0)+0)+0)+0</f>
        <v>185</v>
      </c>
      <c r="E645" s="186">
        <f t="shared" si="30"/>
        <v>0.713</v>
      </c>
      <c r="F645" s="187" t="str">
        <f t="shared" si="31"/>
        <v>是</v>
      </c>
      <c r="G645" s="333" t="str">
        <f t="shared" si="32"/>
        <v>款</v>
      </c>
    </row>
    <row r="646" ht="32" customHeight="1" spans="1:7">
      <c r="A646" s="334">
        <v>2082601</v>
      </c>
      <c r="B646" s="335" t="s">
        <v>519</v>
      </c>
      <c r="C646" s="336">
        <v>0</v>
      </c>
      <c r="D646" s="336">
        <v>3</v>
      </c>
      <c r="E646" s="337">
        <f t="shared" si="30"/>
        <v>0</v>
      </c>
      <c r="F646" s="187" t="str">
        <f t="shared" si="31"/>
        <v>是</v>
      </c>
      <c r="G646" s="333" t="str">
        <f t="shared" si="32"/>
        <v>项</v>
      </c>
    </row>
    <row r="647" ht="32" customHeight="1" spans="1:7">
      <c r="A647" s="334">
        <v>2082602</v>
      </c>
      <c r="B647" s="335" t="s">
        <v>520</v>
      </c>
      <c r="C647" s="336">
        <v>108</v>
      </c>
      <c r="D647" s="336">
        <v>182</v>
      </c>
      <c r="E647" s="337">
        <f t="shared" si="30"/>
        <v>0.685</v>
      </c>
      <c r="F647" s="187" t="str">
        <f t="shared" si="31"/>
        <v>是</v>
      </c>
      <c r="G647" s="333" t="str">
        <f t="shared" si="32"/>
        <v>项</v>
      </c>
    </row>
    <row r="648" ht="36" hidden="1" customHeight="1" spans="1:7">
      <c r="A648" s="334">
        <v>2082699</v>
      </c>
      <c r="B648" s="335" t="s">
        <v>521</v>
      </c>
      <c r="C648" s="336">
        <v>0</v>
      </c>
      <c r="D648" s="336">
        <v>0</v>
      </c>
      <c r="E648" s="337">
        <f t="shared" si="30"/>
        <v>0</v>
      </c>
      <c r="F648" s="187" t="str">
        <f t="shared" si="31"/>
        <v>否</v>
      </c>
      <c r="G648" s="333" t="str">
        <f t="shared" si="32"/>
        <v>项</v>
      </c>
    </row>
    <row r="649" ht="36" hidden="1" customHeight="1" spans="1:7">
      <c r="A649" s="331">
        <v>20827</v>
      </c>
      <c r="B649" s="220" t="s">
        <v>522</v>
      </c>
      <c r="C649" s="332">
        <f>((((SUM(C650:C652))+0)+0)+0)+0</f>
        <v>0</v>
      </c>
      <c r="D649" s="332">
        <f>((((SUM(D650:D652))+0)+0)+0)+0</f>
        <v>0</v>
      </c>
      <c r="E649" s="186">
        <f t="shared" si="30"/>
        <v>0</v>
      </c>
      <c r="F649" s="187" t="str">
        <f t="shared" si="31"/>
        <v>否</v>
      </c>
      <c r="G649" s="333" t="str">
        <f t="shared" si="32"/>
        <v>款</v>
      </c>
    </row>
    <row r="650" ht="36" hidden="1" customHeight="1" spans="1:7">
      <c r="A650" s="334">
        <v>2082701</v>
      </c>
      <c r="B650" s="335" t="s">
        <v>523</v>
      </c>
      <c r="C650" s="336">
        <v>0</v>
      </c>
      <c r="D650" s="336">
        <v>0</v>
      </c>
      <c r="E650" s="337">
        <f t="shared" si="30"/>
        <v>0</v>
      </c>
      <c r="F650" s="187" t="str">
        <f t="shared" si="31"/>
        <v>否</v>
      </c>
      <c r="G650" s="333" t="str">
        <f t="shared" si="32"/>
        <v>项</v>
      </c>
    </row>
    <row r="651" ht="36" hidden="1" customHeight="1" spans="1:7">
      <c r="A651" s="334">
        <v>2082702</v>
      </c>
      <c r="B651" s="335" t="s">
        <v>524</v>
      </c>
      <c r="C651" s="336">
        <v>0</v>
      </c>
      <c r="D651" s="336">
        <v>0</v>
      </c>
      <c r="E651" s="337">
        <f t="shared" si="30"/>
        <v>0</v>
      </c>
      <c r="F651" s="187" t="str">
        <f t="shared" si="31"/>
        <v>否</v>
      </c>
      <c r="G651" s="333" t="str">
        <f t="shared" si="32"/>
        <v>项</v>
      </c>
    </row>
    <row r="652" ht="36" hidden="1" customHeight="1" spans="1:7">
      <c r="A652" s="334">
        <v>2082799</v>
      </c>
      <c r="B652" s="335" t="s">
        <v>525</v>
      </c>
      <c r="C652" s="336">
        <v>0</v>
      </c>
      <c r="D652" s="336">
        <v>0</v>
      </c>
      <c r="E652" s="337">
        <f t="shared" si="30"/>
        <v>0</v>
      </c>
      <c r="F652" s="187" t="str">
        <f t="shared" si="31"/>
        <v>否</v>
      </c>
      <c r="G652" s="333" t="str">
        <f t="shared" si="32"/>
        <v>项</v>
      </c>
    </row>
    <row r="653" ht="32" customHeight="1" spans="1:7">
      <c r="A653" s="331">
        <v>20828</v>
      </c>
      <c r="B653" s="220" t="s">
        <v>526</v>
      </c>
      <c r="C653" s="332">
        <f>((((SUM(C654:C661))+0)+0)+0)+0</f>
        <v>322</v>
      </c>
      <c r="D653" s="332">
        <f>((((SUM(D654:D661))+0)+0)+0)+0</f>
        <v>275</v>
      </c>
      <c r="E653" s="186">
        <f t="shared" si="30"/>
        <v>-0.146</v>
      </c>
      <c r="F653" s="187" t="str">
        <f t="shared" si="31"/>
        <v>是</v>
      </c>
      <c r="G653" s="333" t="str">
        <f t="shared" si="32"/>
        <v>款</v>
      </c>
    </row>
    <row r="654" ht="32" customHeight="1" spans="1:7">
      <c r="A654" s="334">
        <v>2082801</v>
      </c>
      <c r="B654" s="335" t="s">
        <v>74</v>
      </c>
      <c r="C654" s="336">
        <v>247</v>
      </c>
      <c r="D654" s="336">
        <v>92</v>
      </c>
      <c r="E654" s="337">
        <f t="shared" si="30"/>
        <v>-0.628</v>
      </c>
      <c r="F654" s="187" t="str">
        <f t="shared" si="31"/>
        <v>是</v>
      </c>
      <c r="G654" s="333" t="str">
        <f t="shared" si="32"/>
        <v>项</v>
      </c>
    </row>
    <row r="655" ht="32" customHeight="1" spans="1:7">
      <c r="A655" s="334">
        <v>2082802</v>
      </c>
      <c r="B655" s="335" t="s">
        <v>75</v>
      </c>
      <c r="C655" s="336">
        <v>0</v>
      </c>
      <c r="D655" s="336">
        <v>20</v>
      </c>
      <c r="E655" s="337">
        <f t="shared" si="30"/>
        <v>0</v>
      </c>
      <c r="F655" s="187" t="str">
        <f t="shared" si="31"/>
        <v>是</v>
      </c>
      <c r="G655" s="333" t="str">
        <f t="shared" si="32"/>
        <v>项</v>
      </c>
    </row>
    <row r="656" ht="36" hidden="1" customHeight="1" spans="1:7">
      <c r="A656" s="334">
        <v>2082803</v>
      </c>
      <c r="B656" s="335" t="s">
        <v>76</v>
      </c>
      <c r="C656" s="336">
        <v>0</v>
      </c>
      <c r="D656" s="336">
        <v>0</v>
      </c>
      <c r="E656" s="337">
        <f t="shared" si="30"/>
        <v>0</v>
      </c>
      <c r="F656" s="187" t="str">
        <f t="shared" si="31"/>
        <v>否</v>
      </c>
      <c r="G656" s="333" t="str">
        <f t="shared" si="32"/>
        <v>项</v>
      </c>
    </row>
    <row r="657" ht="32" customHeight="1" spans="1:7">
      <c r="A657" s="334">
        <v>2082804</v>
      </c>
      <c r="B657" s="335" t="s">
        <v>527</v>
      </c>
      <c r="C657" s="336">
        <v>0</v>
      </c>
      <c r="D657" s="336">
        <v>81</v>
      </c>
      <c r="E657" s="337">
        <f t="shared" si="30"/>
        <v>0</v>
      </c>
      <c r="F657" s="187" t="str">
        <f t="shared" si="31"/>
        <v>是</v>
      </c>
      <c r="G657" s="333" t="str">
        <f t="shared" si="32"/>
        <v>项</v>
      </c>
    </row>
    <row r="658" ht="36" hidden="1" customHeight="1" spans="1:7">
      <c r="A658" s="334">
        <v>2082805</v>
      </c>
      <c r="B658" s="335" t="s">
        <v>528</v>
      </c>
      <c r="C658" s="336">
        <v>0</v>
      </c>
      <c r="D658" s="336">
        <v>0</v>
      </c>
      <c r="E658" s="337">
        <f t="shared" si="30"/>
        <v>0</v>
      </c>
      <c r="F658" s="187" t="str">
        <f t="shared" si="31"/>
        <v>否</v>
      </c>
      <c r="G658" s="333" t="str">
        <f t="shared" si="32"/>
        <v>项</v>
      </c>
    </row>
    <row r="659" ht="36" hidden="1" customHeight="1" spans="1:7">
      <c r="A659" s="334">
        <v>2082806</v>
      </c>
      <c r="B659" s="335" t="s">
        <v>114</v>
      </c>
      <c r="C659" s="336">
        <v>0</v>
      </c>
      <c r="D659" s="336">
        <v>0</v>
      </c>
      <c r="E659" s="337">
        <f t="shared" si="30"/>
        <v>0</v>
      </c>
      <c r="F659" s="187" t="str">
        <f t="shared" si="31"/>
        <v>否</v>
      </c>
      <c r="G659" s="333" t="str">
        <f t="shared" si="32"/>
        <v>项</v>
      </c>
    </row>
    <row r="660" ht="32" customHeight="1" spans="1:7">
      <c r="A660" s="334">
        <v>2082850</v>
      </c>
      <c r="B660" s="335" t="s">
        <v>83</v>
      </c>
      <c r="C660" s="336">
        <v>75</v>
      </c>
      <c r="D660" s="336">
        <v>82</v>
      </c>
      <c r="E660" s="337">
        <f t="shared" si="30"/>
        <v>0.093</v>
      </c>
      <c r="F660" s="187" t="str">
        <f t="shared" si="31"/>
        <v>是</v>
      </c>
      <c r="G660" s="333" t="str">
        <f t="shared" si="32"/>
        <v>项</v>
      </c>
    </row>
    <row r="661" ht="36" hidden="1" customHeight="1" spans="1:7">
      <c r="A661" s="334">
        <v>2082899</v>
      </c>
      <c r="B661" s="335" t="s">
        <v>529</v>
      </c>
      <c r="C661" s="336">
        <v>0</v>
      </c>
      <c r="D661" s="336">
        <v>0</v>
      </c>
      <c r="E661" s="337">
        <f t="shared" si="30"/>
        <v>0</v>
      </c>
      <c r="F661" s="187" t="str">
        <f t="shared" si="31"/>
        <v>否</v>
      </c>
      <c r="G661" s="333" t="str">
        <f t="shared" si="32"/>
        <v>项</v>
      </c>
    </row>
    <row r="662" ht="32" customHeight="1" spans="1:7">
      <c r="A662" s="331">
        <v>20830</v>
      </c>
      <c r="B662" s="220" t="s">
        <v>530</v>
      </c>
      <c r="C662" s="332">
        <f>((((SUM(C663:C664))+0)+0)+0)+0</f>
        <v>28</v>
      </c>
      <c r="D662" s="332">
        <f>((((SUM(D663:D664))+0)+0)+0)+0</f>
        <v>26</v>
      </c>
      <c r="E662" s="186">
        <f t="shared" si="30"/>
        <v>-0.071</v>
      </c>
      <c r="F662" s="187" t="str">
        <f t="shared" si="31"/>
        <v>是</v>
      </c>
      <c r="G662" s="333" t="str">
        <f t="shared" si="32"/>
        <v>款</v>
      </c>
    </row>
    <row r="663" ht="32" customHeight="1" spans="1:7">
      <c r="A663" s="334">
        <v>2083001</v>
      </c>
      <c r="B663" s="335" t="s">
        <v>531</v>
      </c>
      <c r="C663" s="336">
        <v>28</v>
      </c>
      <c r="D663" s="336">
        <v>26</v>
      </c>
      <c r="E663" s="337">
        <f t="shared" si="30"/>
        <v>-0.071</v>
      </c>
      <c r="F663" s="187" t="str">
        <f t="shared" si="31"/>
        <v>是</v>
      </c>
      <c r="G663" s="333" t="str">
        <f t="shared" si="32"/>
        <v>项</v>
      </c>
    </row>
    <row r="664" ht="36" hidden="1" customHeight="1" spans="1:7">
      <c r="A664" s="334">
        <v>2083099</v>
      </c>
      <c r="B664" s="335" t="s">
        <v>532</v>
      </c>
      <c r="C664" s="336">
        <v>0</v>
      </c>
      <c r="D664" s="336">
        <v>0</v>
      </c>
      <c r="E664" s="337">
        <f t="shared" si="30"/>
        <v>0</v>
      </c>
      <c r="F664" s="187" t="str">
        <f t="shared" si="31"/>
        <v>否</v>
      </c>
      <c r="G664" s="333" t="str">
        <f t="shared" si="32"/>
        <v>项</v>
      </c>
    </row>
    <row r="665" ht="32" customHeight="1" spans="1:7">
      <c r="A665" s="331">
        <v>20899</v>
      </c>
      <c r="B665" s="220" t="s">
        <v>533</v>
      </c>
      <c r="C665" s="332">
        <f>((((C666)+0)+0)+0)+0</f>
        <v>6740</v>
      </c>
      <c r="D665" s="332">
        <f>((((D666)+0)+0)+0)+0</f>
        <v>4402</v>
      </c>
      <c r="E665" s="186">
        <f t="shared" si="30"/>
        <v>-0.347</v>
      </c>
      <c r="F665" s="187" t="str">
        <f t="shared" si="31"/>
        <v>是</v>
      </c>
      <c r="G665" s="333" t="str">
        <f t="shared" si="32"/>
        <v>款</v>
      </c>
    </row>
    <row r="666" ht="32" customHeight="1" spans="1:7">
      <c r="A666" s="348">
        <v>2089999</v>
      </c>
      <c r="B666" s="335" t="s">
        <v>533</v>
      </c>
      <c r="C666" s="336">
        <v>6740</v>
      </c>
      <c r="D666" s="336">
        <v>4402</v>
      </c>
      <c r="E666" s="337">
        <f t="shared" si="30"/>
        <v>-0.347</v>
      </c>
      <c r="F666" s="187" t="str">
        <f t="shared" si="31"/>
        <v>是</v>
      </c>
      <c r="G666" s="333" t="str">
        <f t="shared" si="32"/>
        <v>项</v>
      </c>
    </row>
    <row r="667" ht="36" hidden="1" customHeight="1" spans="1:7">
      <c r="A667" s="171" t="s">
        <v>534</v>
      </c>
      <c r="B667" s="344" t="s">
        <v>210</v>
      </c>
      <c r="C667" s="336"/>
      <c r="D667" s="336">
        <v>0</v>
      </c>
      <c r="E667" s="186">
        <f t="shared" si="30"/>
        <v>0</v>
      </c>
      <c r="F667" s="187" t="str">
        <f t="shared" si="31"/>
        <v>否</v>
      </c>
      <c r="G667" s="333" t="str">
        <f t="shared" si="32"/>
        <v>项</v>
      </c>
    </row>
    <row r="668" ht="36" hidden="1" customHeight="1" spans="1:7">
      <c r="A668" s="171" t="s">
        <v>535</v>
      </c>
      <c r="B668" s="344" t="s">
        <v>536</v>
      </c>
      <c r="C668" s="336">
        <v>0</v>
      </c>
      <c r="D668" s="336">
        <v>0</v>
      </c>
      <c r="E668" s="186">
        <f t="shared" si="30"/>
        <v>0</v>
      </c>
      <c r="F668" s="187" t="str">
        <f t="shared" si="31"/>
        <v>否</v>
      </c>
      <c r="G668" s="333" t="str">
        <f t="shared" si="32"/>
        <v>项</v>
      </c>
    </row>
    <row r="669" ht="32" customHeight="1" spans="1:7">
      <c r="A669" s="331">
        <v>210</v>
      </c>
      <c r="B669" s="171" t="s">
        <v>537</v>
      </c>
      <c r="C669" s="332">
        <f>SUM(C670,C675,C690,C694,C706,C710,C715,C719,C723,C726,C735,C737,C744,C749,C753,C755:C756)</f>
        <v>24000</v>
      </c>
      <c r="D669" s="332">
        <f>SUM(D670,D675,D690,D694,D706,D710,D715,D719,D723,D726,D735,D737,D744,D749,D753,D755:D756)</f>
        <v>29215</v>
      </c>
      <c r="E669" s="186">
        <f t="shared" si="30"/>
        <v>0.217</v>
      </c>
      <c r="F669" s="187" t="str">
        <f t="shared" si="31"/>
        <v>是</v>
      </c>
      <c r="G669" s="333" t="str">
        <f t="shared" si="32"/>
        <v>类</v>
      </c>
    </row>
    <row r="670" ht="32" customHeight="1" spans="1:7">
      <c r="A670" s="331">
        <v>21001</v>
      </c>
      <c r="B670" s="220" t="s">
        <v>538</v>
      </c>
      <c r="C670" s="332">
        <f>((((SUM(C671:C674))+0)+0)+0)+0</f>
        <v>353</v>
      </c>
      <c r="D670" s="332">
        <f>((((SUM(D671:D674))+0)+0)+0)+0</f>
        <v>1450</v>
      </c>
      <c r="E670" s="186">
        <f t="shared" si="30"/>
        <v>3.108</v>
      </c>
      <c r="F670" s="187" t="str">
        <f t="shared" si="31"/>
        <v>是</v>
      </c>
      <c r="G670" s="333" t="str">
        <f t="shared" si="32"/>
        <v>款</v>
      </c>
    </row>
    <row r="671" ht="32" customHeight="1" spans="1:7">
      <c r="A671" s="334">
        <v>2100101</v>
      </c>
      <c r="B671" s="335" t="s">
        <v>74</v>
      </c>
      <c r="C671" s="336">
        <v>317</v>
      </c>
      <c r="D671" s="336">
        <v>354</v>
      </c>
      <c r="E671" s="337">
        <f t="shared" si="30"/>
        <v>0.117</v>
      </c>
      <c r="F671" s="187" t="str">
        <f t="shared" si="31"/>
        <v>是</v>
      </c>
      <c r="G671" s="333" t="str">
        <f t="shared" si="32"/>
        <v>项</v>
      </c>
    </row>
    <row r="672" ht="32" customHeight="1" spans="1:7">
      <c r="A672" s="334">
        <v>2100102</v>
      </c>
      <c r="B672" s="335" t="s">
        <v>75</v>
      </c>
      <c r="C672" s="336">
        <v>22</v>
      </c>
      <c r="D672" s="336">
        <v>47</v>
      </c>
      <c r="E672" s="337">
        <f t="shared" si="30"/>
        <v>1.136</v>
      </c>
      <c r="F672" s="187" t="str">
        <f t="shared" si="31"/>
        <v>是</v>
      </c>
      <c r="G672" s="333" t="str">
        <f t="shared" si="32"/>
        <v>项</v>
      </c>
    </row>
    <row r="673" ht="32" customHeight="1" spans="1:7">
      <c r="A673" s="334">
        <v>2100103</v>
      </c>
      <c r="B673" s="335" t="s">
        <v>76</v>
      </c>
      <c r="C673" s="336">
        <v>0</v>
      </c>
      <c r="D673" s="336">
        <v>49</v>
      </c>
      <c r="E673" s="337">
        <f t="shared" si="30"/>
        <v>0</v>
      </c>
      <c r="F673" s="187" t="str">
        <f t="shared" si="31"/>
        <v>是</v>
      </c>
      <c r="G673" s="333" t="str">
        <f t="shared" si="32"/>
        <v>项</v>
      </c>
    </row>
    <row r="674" ht="32" customHeight="1" spans="1:7">
      <c r="A674" s="334">
        <v>2100199</v>
      </c>
      <c r="B674" s="335" t="s">
        <v>539</v>
      </c>
      <c r="C674" s="336">
        <v>14</v>
      </c>
      <c r="D674" s="336">
        <v>1000</v>
      </c>
      <c r="E674" s="337">
        <f t="shared" si="30"/>
        <v>70.429</v>
      </c>
      <c r="F674" s="187" t="str">
        <f t="shared" si="31"/>
        <v>是</v>
      </c>
      <c r="G674" s="333" t="str">
        <f t="shared" si="32"/>
        <v>项</v>
      </c>
    </row>
    <row r="675" ht="32" customHeight="1" spans="1:7">
      <c r="A675" s="331">
        <v>21002</v>
      </c>
      <c r="B675" s="220" t="s">
        <v>540</v>
      </c>
      <c r="C675" s="332">
        <f>((((SUM(C676:C689))+0)+0)+0)+0</f>
        <v>1547</v>
      </c>
      <c r="D675" s="332">
        <f>((((SUM(D676:D689))+0)+0)+0)+0</f>
        <v>3376</v>
      </c>
      <c r="E675" s="186">
        <f t="shared" si="30"/>
        <v>1.182</v>
      </c>
      <c r="F675" s="187" t="str">
        <f t="shared" si="31"/>
        <v>是</v>
      </c>
      <c r="G675" s="333" t="str">
        <f t="shared" si="32"/>
        <v>款</v>
      </c>
    </row>
    <row r="676" ht="32" customHeight="1" spans="1:7">
      <c r="A676" s="334">
        <v>2100201</v>
      </c>
      <c r="B676" s="335" t="s">
        <v>541</v>
      </c>
      <c r="C676" s="336">
        <v>1547</v>
      </c>
      <c r="D676" s="336">
        <v>3376</v>
      </c>
      <c r="E676" s="337">
        <f t="shared" si="30"/>
        <v>1.182</v>
      </c>
      <c r="F676" s="187" t="str">
        <f t="shared" si="31"/>
        <v>是</v>
      </c>
      <c r="G676" s="333" t="str">
        <f t="shared" si="32"/>
        <v>项</v>
      </c>
    </row>
    <row r="677" ht="36" hidden="1" customHeight="1" spans="1:7">
      <c r="A677" s="334">
        <v>2100202</v>
      </c>
      <c r="B677" s="335" t="s">
        <v>542</v>
      </c>
      <c r="C677" s="336">
        <v>0</v>
      </c>
      <c r="D677" s="336">
        <v>0</v>
      </c>
      <c r="E677" s="337">
        <f t="shared" si="30"/>
        <v>0</v>
      </c>
      <c r="F677" s="187" t="str">
        <f t="shared" si="31"/>
        <v>否</v>
      </c>
      <c r="G677" s="333" t="str">
        <f t="shared" si="32"/>
        <v>项</v>
      </c>
    </row>
    <row r="678" ht="36" hidden="1" customHeight="1" spans="1:7">
      <c r="A678" s="334">
        <v>2100203</v>
      </c>
      <c r="B678" s="335" t="s">
        <v>543</v>
      </c>
      <c r="C678" s="336">
        <v>0</v>
      </c>
      <c r="D678" s="336">
        <v>0</v>
      </c>
      <c r="E678" s="337">
        <f t="shared" si="30"/>
        <v>0</v>
      </c>
      <c r="F678" s="187" t="str">
        <f t="shared" si="31"/>
        <v>否</v>
      </c>
      <c r="G678" s="333" t="str">
        <f t="shared" si="32"/>
        <v>项</v>
      </c>
    </row>
    <row r="679" ht="36" hidden="1" customHeight="1" spans="1:7">
      <c r="A679" s="334">
        <v>2100204</v>
      </c>
      <c r="B679" s="335" t="s">
        <v>544</v>
      </c>
      <c r="C679" s="336">
        <v>0</v>
      </c>
      <c r="D679" s="336">
        <v>0</v>
      </c>
      <c r="E679" s="337">
        <f t="shared" si="30"/>
        <v>0</v>
      </c>
      <c r="F679" s="187" t="str">
        <f t="shared" si="31"/>
        <v>否</v>
      </c>
      <c r="G679" s="333" t="str">
        <f t="shared" si="32"/>
        <v>项</v>
      </c>
    </row>
    <row r="680" ht="36" hidden="1" customHeight="1" spans="1:7">
      <c r="A680" s="334">
        <v>2100205</v>
      </c>
      <c r="B680" s="335" t="s">
        <v>545</v>
      </c>
      <c r="C680" s="336">
        <v>0</v>
      </c>
      <c r="D680" s="336">
        <v>0</v>
      </c>
      <c r="E680" s="337">
        <f t="shared" si="30"/>
        <v>0</v>
      </c>
      <c r="F680" s="187" t="str">
        <f t="shared" si="31"/>
        <v>否</v>
      </c>
      <c r="G680" s="333" t="str">
        <f t="shared" si="32"/>
        <v>项</v>
      </c>
    </row>
    <row r="681" ht="36" hidden="1" customHeight="1" spans="1:7">
      <c r="A681" s="334">
        <v>2100206</v>
      </c>
      <c r="B681" s="335" t="s">
        <v>546</v>
      </c>
      <c r="C681" s="336">
        <v>0</v>
      </c>
      <c r="D681" s="336">
        <v>0</v>
      </c>
      <c r="E681" s="337">
        <f t="shared" si="30"/>
        <v>0</v>
      </c>
      <c r="F681" s="187" t="str">
        <f t="shared" si="31"/>
        <v>否</v>
      </c>
      <c r="G681" s="333" t="str">
        <f t="shared" si="32"/>
        <v>项</v>
      </c>
    </row>
    <row r="682" ht="36" hidden="1" customHeight="1" spans="1:7">
      <c r="A682" s="334">
        <v>2100207</v>
      </c>
      <c r="B682" s="335" t="s">
        <v>547</v>
      </c>
      <c r="C682" s="336">
        <v>0</v>
      </c>
      <c r="D682" s="336">
        <v>0</v>
      </c>
      <c r="E682" s="337">
        <f t="shared" si="30"/>
        <v>0</v>
      </c>
      <c r="F682" s="187" t="str">
        <f t="shared" si="31"/>
        <v>否</v>
      </c>
      <c r="G682" s="333" t="str">
        <f t="shared" si="32"/>
        <v>项</v>
      </c>
    </row>
    <row r="683" ht="36" hidden="1" customHeight="1" spans="1:7">
      <c r="A683" s="334">
        <v>2100208</v>
      </c>
      <c r="B683" s="335" t="s">
        <v>548</v>
      </c>
      <c r="C683" s="336">
        <v>0</v>
      </c>
      <c r="D683" s="336">
        <v>0</v>
      </c>
      <c r="E683" s="337">
        <f t="shared" si="30"/>
        <v>0</v>
      </c>
      <c r="F683" s="187" t="str">
        <f t="shared" si="31"/>
        <v>否</v>
      </c>
      <c r="G683" s="333" t="str">
        <f t="shared" si="32"/>
        <v>项</v>
      </c>
    </row>
    <row r="684" ht="36" hidden="1" customHeight="1" spans="1:7">
      <c r="A684" s="334">
        <v>2100209</v>
      </c>
      <c r="B684" s="335" t="s">
        <v>549</v>
      </c>
      <c r="C684" s="336">
        <v>0</v>
      </c>
      <c r="D684" s="336">
        <v>0</v>
      </c>
      <c r="E684" s="337">
        <f t="shared" si="30"/>
        <v>0</v>
      </c>
      <c r="F684" s="187" t="str">
        <f t="shared" si="31"/>
        <v>否</v>
      </c>
      <c r="G684" s="333" t="str">
        <f t="shared" si="32"/>
        <v>项</v>
      </c>
    </row>
    <row r="685" ht="36" hidden="1" customHeight="1" spans="1:7">
      <c r="A685" s="334">
        <v>2100210</v>
      </c>
      <c r="B685" s="335" t="s">
        <v>550</v>
      </c>
      <c r="C685" s="336">
        <v>0</v>
      </c>
      <c r="D685" s="336">
        <v>0</v>
      </c>
      <c r="E685" s="337">
        <f t="shared" si="30"/>
        <v>0</v>
      </c>
      <c r="F685" s="187" t="str">
        <f t="shared" si="31"/>
        <v>否</v>
      </c>
      <c r="G685" s="333" t="str">
        <f t="shared" si="32"/>
        <v>项</v>
      </c>
    </row>
    <row r="686" ht="36" hidden="1" customHeight="1" spans="1:7">
      <c r="A686" s="334">
        <v>2100211</v>
      </c>
      <c r="B686" s="335" t="s">
        <v>551</v>
      </c>
      <c r="C686" s="336">
        <v>0</v>
      </c>
      <c r="D686" s="336">
        <v>0</v>
      </c>
      <c r="E686" s="337">
        <f t="shared" si="30"/>
        <v>0</v>
      </c>
      <c r="F686" s="187" t="str">
        <f t="shared" si="31"/>
        <v>否</v>
      </c>
      <c r="G686" s="333" t="str">
        <f t="shared" si="32"/>
        <v>项</v>
      </c>
    </row>
    <row r="687" ht="36" hidden="1" customHeight="1" spans="1:7">
      <c r="A687" s="334">
        <v>2100212</v>
      </c>
      <c r="B687" s="335" t="s">
        <v>552</v>
      </c>
      <c r="C687" s="336">
        <v>0</v>
      </c>
      <c r="D687" s="336">
        <v>0</v>
      </c>
      <c r="E687" s="337">
        <f t="shared" si="30"/>
        <v>0</v>
      </c>
      <c r="F687" s="187" t="str">
        <f t="shared" si="31"/>
        <v>否</v>
      </c>
      <c r="G687" s="333" t="str">
        <f t="shared" si="32"/>
        <v>项</v>
      </c>
    </row>
    <row r="688" ht="36" hidden="1" customHeight="1" spans="1:7">
      <c r="A688" s="334">
        <v>2100213</v>
      </c>
      <c r="B688" s="335" t="s">
        <v>553</v>
      </c>
      <c r="C688" s="336">
        <v>0</v>
      </c>
      <c r="D688" s="336">
        <v>0</v>
      </c>
      <c r="E688" s="337">
        <f t="shared" si="30"/>
        <v>0</v>
      </c>
      <c r="F688" s="187" t="str">
        <f t="shared" si="31"/>
        <v>否</v>
      </c>
      <c r="G688" s="333" t="str">
        <f t="shared" si="32"/>
        <v>项</v>
      </c>
    </row>
    <row r="689" ht="36" hidden="1" customHeight="1" spans="1:7">
      <c r="A689" s="334">
        <v>2100299</v>
      </c>
      <c r="B689" s="335" t="s">
        <v>554</v>
      </c>
      <c r="C689" s="336">
        <v>0</v>
      </c>
      <c r="D689" s="336">
        <v>0</v>
      </c>
      <c r="E689" s="337">
        <f t="shared" si="30"/>
        <v>0</v>
      </c>
      <c r="F689" s="187" t="str">
        <f t="shared" si="31"/>
        <v>否</v>
      </c>
      <c r="G689" s="333" t="str">
        <f t="shared" si="32"/>
        <v>项</v>
      </c>
    </row>
    <row r="690" ht="32" customHeight="1" spans="1:7">
      <c r="A690" s="331">
        <v>21003</v>
      </c>
      <c r="B690" s="220" t="s">
        <v>555</v>
      </c>
      <c r="C690" s="332">
        <f>((((SUM(C691:C693))+0)+0)+0)+0</f>
        <v>4347</v>
      </c>
      <c r="D690" s="332">
        <f>((((SUM(D691:D693))+0)+0)+0)+0</f>
        <v>5612</v>
      </c>
      <c r="E690" s="186">
        <f t="shared" si="30"/>
        <v>0.291</v>
      </c>
      <c r="F690" s="187" t="str">
        <f t="shared" si="31"/>
        <v>是</v>
      </c>
      <c r="G690" s="333" t="str">
        <f t="shared" si="32"/>
        <v>款</v>
      </c>
    </row>
    <row r="691" ht="32" customHeight="1" spans="1:7">
      <c r="A691" s="334">
        <v>2100301</v>
      </c>
      <c r="B691" s="335" t="s">
        <v>556</v>
      </c>
      <c r="C691" s="336">
        <v>582</v>
      </c>
      <c r="D691" s="336">
        <v>658</v>
      </c>
      <c r="E691" s="337">
        <f t="shared" si="30"/>
        <v>0.131</v>
      </c>
      <c r="F691" s="187" t="str">
        <f t="shared" si="31"/>
        <v>是</v>
      </c>
      <c r="G691" s="333" t="str">
        <f t="shared" si="32"/>
        <v>项</v>
      </c>
    </row>
    <row r="692" ht="32" customHeight="1" spans="1:7">
      <c r="A692" s="334">
        <v>2100302</v>
      </c>
      <c r="B692" s="335" t="s">
        <v>557</v>
      </c>
      <c r="C692" s="336">
        <v>3765</v>
      </c>
      <c r="D692" s="336">
        <v>4954</v>
      </c>
      <c r="E692" s="337">
        <f t="shared" si="30"/>
        <v>0.316</v>
      </c>
      <c r="F692" s="187" t="str">
        <f t="shared" si="31"/>
        <v>是</v>
      </c>
      <c r="G692" s="333" t="str">
        <f t="shared" si="32"/>
        <v>项</v>
      </c>
    </row>
    <row r="693" ht="36" hidden="1" customHeight="1" spans="1:7">
      <c r="A693" s="334">
        <v>2100399</v>
      </c>
      <c r="B693" s="335" t="s">
        <v>558</v>
      </c>
      <c r="C693" s="336">
        <v>0</v>
      </c>
      <c r="D693" s="336">
        <v>0</v>
      </c>
      <c r="E693" s="337">
        <f t="shared" si="30"/>
        <v>0</v>
      </c>
      <c r="F693" s="187" t="str">
        <f t="shared" si="31"/>
        <v>否</v>
      </c>
      <c r="G693" s="333" t="str">
        <f t="shared" si="32"/>
        <v>项</v>
      </c>
    </row>
    <row r="694" ht="32" customHeight="1" spans="1:7">
      <c r="A694" s="331">
        <v>21004</v>
      </c>
      <c r="B694" s="220" t="s">
        <v>559</v>
      </c>
      <c r="C694" s="332">
        <f>((((SUM(C695:C705))+0)+0)+0)+0</f>
        <v>7594</v>
      </c>
      <c r="D694" s="332">
        <f>((((SUM(D695:D705))+0)+0)+0)+0</f>
        <v>7115</v>
      </c>
      <c r="E694" s="186">
        <f t="shared" si="30"/>
        <v>-0.063</v>
      </c>
      <c r="F694" s="187" t="str">
        <f t="shared" si="31"/>
        <v>是</v>
      </c>
      <c r="G694" s="333" t="str">
        <f t="shared" si="32"/>
        <v>款</v>
      </c>
    </row>
    <row r="695" ht="32" customHeight="1" spans="1:7">
      <c r="A695" s="334">
        <v>2100401</v>
      </c>
      <c r="B695" s="335" t="s">
        <v>560</v>
      </c>
      <c r="C695" s="336">
        <v>762</v>
      </c>
      <c r="D695" s="336">
        <v>818</v>
      </c>
      <c r="E695" s="337">
        <f t="shared" si="30"/>
        <v>0.073</v>
      </c>
      <c r="F695" s="187" t="str">
        <f t="shared" si="31"/>
        <v>是</v>
      </c>
      <c r="G695" s="333" t="str">
        <f t="shared" si="32"/>
        <v>项</v>
      </c>
    </row>
    <row r="696" ht="32" customHeight="1" spans="1:7">
      <c r="A696" s="334">
        <v>2100402</v>
      </c>
      <c r="B696" s="335" t="s">
        <v>561</v>
      </c>
      <c r="C696" s="336">
        <v>177</v>
      </c>
      <c r="D696" s="336">
        <v>151</v>
      </c>
      <c r="E696" s="337">
        <f t="shared" si="30"/>
        <v>-0.147</v>
      </c>
      <c r="F696" s="187" t="str">
        <f t="shared" si="31"/>
        <v>是</v>
      </c>
      <c r="G696" s="333" t="str">
        <f t="shared" si="32"/>
        <v>项</v>
      </c>
    </row>
    <row r="697" ht="32" customHeight="1" spans="1:7">
      <c r="A697" s="334">
        <v>2100403</v>
      </c>
      <c r="B697" s="335" t="s">
        <v>562</v>
      </c>
      <c r="C697" s="336">
        <v>1170</v>
      </c>
      <c r="D697" s="336">
        <v>1172</v>
      </c>
      <c r="E697" s="337">
        <f t="shared" si="30"/>
        <v>0.002</v>
      </c>
      <c r="F697" s="187" t="str">
        <f t="shared" si="31"/>
        <v>是</v>
      </c>
      <c r="G697" s="333" t="str">
        <f t="shared" si="32"/>
        <v>项</v>
      </c>
    </row>
    <row r="698" ht="36" hidden="1" customHeight="1" spans="1:7">
      <c r="A698" s="334">
        <v>2100404</v>
      </c>
      <c r="B698" s="335" t="s">
        <v>563</v>
      </c>
      <c r="C698" s="336">
        <v>0</v>
      </c>
      <c r="D698" s="336">
        <v>0</v>
      </c>
      <c r="E698" s="337">
        <f t="shared" si="30"/>
        <v>0</v>
      </c>
      <c r="F698" s="187" t="str">
        <f t="shared" si="31"/>
        <v>否</v>
      </c>
      <c r="G698" s="333" t="str">
        <f t="shared" si="32"/>
        <v>项</v>
      </c>
    </row>
    <row r="699" ht="36" hidden="1" customHeight="1" spans="1:7">
      <c r="A699" s="334">
        <v>2100405</v>
      </c>
      <c r="B699" s="335" t="s">
        <v>564</v>
      </c>
      <c r="C699" s="336">
        <v>0</v>
      </c>
      <c r="D699" s="336">
        <v>0</v>
      </c>
      <c r="E699" s="337">
        <f t="shared" si="30"/>
        <v>0</v>
      </c>
      <c r="F699" s="187" t="str">
        <f t="shared" si="31"/>
        <v>否</v>
      </c>
      <c r="G699" s="333" t="str">
        <f t="shared" si="32"/>
        <v>项</v>
      </c>
    </row>
    <row r="700" ht="36" hidden="1" customHeight="1" spans="1:7">
      <c r="A700" s="334">
        <v>2100406</v>
      </c>
      <c r="B700" s="335" t="s">
        <v>565</v>
      </c>
      <c r="C700" s="336">
        <v>0</v>
      </c>
      <c r="D700" s="336">
        <v>0</v>
      </c>
      <c r="E700" s="337">
        <f t="shared" si="30"/>
        <v>0</v>
      </c>
      <c r="F700" s="187" t="str">
        <f t="shared" si="31"/>
        <v>否</v>
      </c>
      <c r="G700" s="333" t="str">
        <f t="shared" si="32"/>
        <v>项</v>
      </c>
    </row>
    <row r="701" ht="32" customHeight="1" spans="1:7">
      <c r="A701" s="334">
        <v>2100407</v>
      </c>
      <c r="B701" s="335" t="s">
        <v>566</v>
      </c>
      <c r="C701" s="336">
        <v>81</v>
      </c>
      <c r="D701" s="336">
        <v>0</v>
      </c>
      <c r="E701" s="337">
        <f t="shared" si="30"/>
        <v>-1</v>
      </c>
      <c r="F701" s="187" t="str">
        <f t="shared" si="31"/>
        <v>是</v>
      </c>
      <c r="G701" s="333" t="str">
        <f t="shared" si="32"/>
        <v>项</v>
      </c>
    </row>
    <row r="702" ht="32" customHeight="1" spans="1:7">
      <c r="A702" s="334">
        <v>2100408</v>
      </c>
      <c r="B702" s="335" t="s">
        <v>567</v>
      </c>
      <c r="C702" s="336">
        <v>5198</v>
      </c>
      <c r="D702" s="336">
        <v>4830</v>
      </c>
      <c r="E702" s="337">
        <f t="shared" si="30"/>
        <v>-0.071</v>
      </c>
      <c r="F702" s="187" t="str">
        <f t="shared" si="31"/>
        <v>是</v>
      </c>
      <c r="G702" s="333" t="str">
        <f t="shared" si="32"/>
        <v>项</v>
      </c>
    </row>
    <row r="703" ht="32" customHeight="1" spans="1:7">
      <c r="A703" s="334">
        <v>2100409</v>
      </c>
      <c r="B703" s="335" t="s">
        <v>568</v>
      </c>
      <c r="C703" s="336">
        <v>115</v>
      </c>
      <c r="D703" s="336">
        <v>64</v>
      </c>
      <c r="E703" s="337">
        <f t="shared" si="30"/>
        <v>-0.443</v>
      </c>
      <c r="F703" s="187" t="str">
        <f t="shared" si="31"/>
        <v>是</v>
      </c>
      <c r="G703" s="333" t="str">
        <f t="shared" si="32"/>
        <v>项</v>
      </c>
    </row>
    <row r="704" ht="32" customHeight="1" spans="1:7">
      <c r="A704" s="334">
        <v>2100410</v>
      </c>
      <c r="B704" s="335" t="s">
        <v>569</v>
      </c>
      <c r="C704" s="336">
        <v>91</v>
      </c>
      <c r="D704" s="336">
        <v>80</v>
      </c>
      <c r="E704" s="337">
        <f t="shared" si="30"/>
        <v>-0.121</v>
      </c>
      <c r="F704" s="187" t="str">
        <f t="shared" si="31"/>
        <v>是</v>
      </c>
      <c r="G704" s="333" t="str">
        <f t="shared" si="32"/>
        <v>项</v>
      </c>
    </row>
    <row r="705" ht="36" hidden="1" customHeight="1" spans="1:7">
      <c r="A705" s="334">
        <v>2100499</v>
      </c>
      <c r="B705" s="335" t="s">
        <v>570</v>
      </c>
      <c r="C705" s="336">
        <v>0</v>
      </c>
      <c r="D705" s="336">
        <v>0</v>
      </c>
      <c r="E705" s="337">
        <f t="shared" si="30"/>
        <v>0</v>
      </c>
      <c r="F705" s="187" t="str">
        <f t="shared" si="31"/>
        <v>否</v>
      </c>
      <c r="G705" s="333" t="str">
        <f t="shared" si="32"/>
        <v>项</v>
      </c>
    </row>
    <row r="706" ht="32" customHeight="1" spans="1:7">
      <c r="A706" s="331">
        <v>21007</v>
      </c>
      <c r="B706" s="220" t="s">
        <v>571</v>
      </c>
      <c r="C706" s="332">
        <f>((((SUM(C707:C709))+0)+0)+0)+0</f>
        <v>761</v>
      </c>
      <c r="D706" s="332">
        <f>((((SUM(D707:D709))+0)+0)+0)+0</f>
        <v>677</v>
      </c>
      <c r="E706" s="186">
        <f t="shared" si="30"/>
        <v>-0.11</v>
      </c>
      <c r="F706" s="187" t="str">
        <f t="shared" si="31"/>
        <v>是</v>
      </c>
      <c r="G706" s="333" t="str">
        <f t="shared" si="32"/>
        <v>款</v>
      </c>
    </row>
    <row r="707" ht="32" customHeight="1" spans="1:7">
      <c r="A707" s="334">
        <v>2100716</v>
      </c>
      <c r="B707" s="335" t="s">
        <v>572</v>
      </c>
      <c r="C707" s="336">
        <v>218</v>
      </c>
      <c r="D707" s="336">
        <v>143</v>
      </c>
      <c r="E707" s="337">
        <f t="shared" si="30"/>
        <v>-0.344</v>
      </c>
      <c r="F707" s="187" t="str">
        <f t="shared" si="31"/>
        <v>是</v>
      </c>
      <c r="G707" s="333" t="str">
        <f t="shared" si="32"/>
        <v>项</v>
      </c>
    </row>
    <row r="708" ht="32" customHeight="1" spans="1:7">
      <c r="A708" s="334">
        <v>2100717</v>
      </c>
      <c r="B708" s="335" t="s">
        <v>573</v>
      </c>
      <c r="C708" s="336">
        <v>29</v>
      </c>
      <c r="D708" s="336">
        <v>0</v>
      </c>
      <c r="E708" s="337">
        <f t="shared" ref="E708:E750" si="33">IF(C708&lt;0,"",IFERROR(D708/C708-1,0))</f>
        <v>-1</v>
      </c>
      <c r="F708" s="187" t="str">
        <f t="shared" ref="F708:F771" si="34">IF(LEN(A708)=3,"是",IF(B708&lt;&gt;"",IF(SUM(C708:D708)&lt;&gt;0,"是","否"),"是"))</f>
        <v>是</v>
      </c>
      <c r="G708" s="333" t="str">
        <f t="shared" ref="G708:G771" si="35">IF(LEN(A708)=3,"类",IF(LEN(A708)=5,"款","项"))</f>
        <v>项</v>
      </c>
    </row>
    <row r="709" ht="32" customHeight="1" spans="1:7">
      <c r="A709" s="334">
        <v>2100799</v>
      </c>
      <c r="B709" s="335" t="s">
        <v>574</v>
      </c>
      <c r="C709" s="336">
        <v>514</v>
      </c>
      <c r="D709" s="336">
        <v>534</v>
      </c>
      <c r="E709" s="337">
        <f t="shared" si="33"/>
        <v>0.039</v>
      </c>
      <c r="F709" s="187" t="str">
        <f t="shared" si="34"/>
        <v>是</v>
      </c>
      <c r="G709" s="333" t="str">
        <f t="shared" si="35"/>
        <v>项</v>
      </c>
    </row>
    <row r="710" ht="32" customHeight="1" spans="1:7">
      <c r="A710" s="331">
        <v>21011</v>
      </c>
      <c r="B710" s="220" t="s">
        <v>575</v>
      </c>
      <c r="C710" s="332">
        <f>((((SUM(C711:C714))+0)+0)+0)+0</f>
        <v>7417</v>
      </c>
      <c r="D710" s="332">
        <f>((((SUM(D711:D714))+0)+0)+0)+0</f>
        <v>6129</v>
      </c>
      <c r="E710" s="186">
        <f t="shared" si="33"/>
        <v>-0.174</v>
      </c>
      <c r="F710" s="187" t="str">
        <f t="shared" si="34"/>
        <v>是</v>
      </c>
      <c r="G710" s="333" t="str">
        <f t="shared" si="35"/>
        <v>款</v>
      </c>
    </row>
    <row r="711" ht="32" customHeight="1" spans="1:7">
      <c r="A711" s="334">
        <v>2101101</v>
      </c>
      <c r="B711" s="335" t="s">
        <v>576</v>
      </c>
      <c r="C711" s="336">
        <v>2556</v>
      </c>
      <c r="D711" s="336">
        <v>2108</v>
      </c>
      <c r="E711" s="337">
        <f t="shared" si="33"/>
        <v>-0.175</v>
      </c>
      <c r="F711" s="187" t="str">
        <f t="shared" si="34"/>
        <v>是</v>
      </c>
      <c r="G711" s="333" t="str">
        <f t="shared" si="35"/>
        <v>项</v>
      </c>
    </row>
    <row r="712" ht="32" customHeight="1" spans="1:7">
      <c r="A712" s="334">
        <v>2101102</v>
      </c>
      <c r="B712" s="335" t="s">
        <v>577</v>
      </c>
      <c r="C712" s="336">
        <v>4193</v>
      </c>
      <c r="D712" s="336">
        <v>3647</v>
      </c>
      <c r="E712" s="337">
        <f t="shared" si="33"/>
        <v>-0.13</v>
      </c>
      <c r="F712" s="187" t="str">
        <f t="shared" si="34"/>
        <v>是</v>
      </c>
      <c r="G712" s="333" t="str">
        <f t="shared" si="35"/>
        <v>项</v>
      </c>
    </row>
    <row r="713" ht="36" hidden="1" customHeight="1" spans="1:7">
      <c r="A713" s="334">
        <v>2101103</v>
      </c>
      <c r="B713" s="335" t="s">
        <v>578</v>
      </c>
      <c r="C713" s="336">
        <v>0</v>
      </c>
      <c r="D713" s="336">
        <v>0</v>
      </c>
      <c r="E713" s="337">
        <f t="shared" si="33"/>
        <v>0</v>
      </c>
      <c r="F713" s="187" t="str">
        <f t="shared" si="34"/>
        <v>否</v>
      </c>
      <c r="G713" s="333" t="str">
        <f t="shared" si="35"/>
        <v>项</v>
      </c>
    </row>
    <row r="714" ht="32" customHeight="1" spans="1:7">
      <c r="A714" s="334">
        <v>2101199</v>
      </c>
      <c r="B714" s="335" t="s">
        <v>579</v>
      </c>
      <c r="C714" s="336">
        <v>668</v>
      </c>
      <c r="D714" s="336">
        <v>374</v>
      </c>
      <c r="E714" s="337">
        <f t="shared" si="33"/>
        <v>-0.44</v>
      </c>
      <c r="F714" s="187" t="str">
        <f t="shared" si="34"/>
        <v>是</v>
      </c>
      <c r="G714" s="333" t="str">
        <f t="shared" si="35"/>
        <v>项</v>
      </c>
    </row>
    <row r="715" ht="32" customHeight="1" spans="1:7">
      <c r="A715" s="331">
        <v>21012</v>
      </c>
      <c r="B715" s="220" t="s">
        <v>580</v>
      </c>
      <c r="C715" s="332">
        <f>((((SUM(C716:C718))+0)+0)+0)+0</f>
        <v>1483</v>
      </c>
      <c r="D715" s="332">
        <f>((((SUM(D716:D718))+0)+0)+0)+0</f>
        <v>535</v>
      </c>
      <c r="E715" s="186">
        <f t="shared" si="33"/>
        <v>-0.639</v>
      </c>
      <c r="F715" s="187" t="str">
        <f t="shared" si="34"/>
        <v>是</v>
      </c>
      <c r="G715" s="333" t="str">
        <f t="shared" si="35"/>
        <v>款</v>
      </c>
    </row>
    <row r="716" ht="36" hidden="1" customHeight="1" spans="1:7">
      <c r="A716" s="334">
        <v>2101201</v>
      </c>
      <c r="B716" s="335" t="s">
        <v>581</v>
      </c>
      <c r="C716" s="336">
        <v>0</v>
      </c>
      <c r="D716" s="336">
        <v>0</v>
      </c>
      <c r="E716" s="337">
        <f t="shared" si="33"/>
        <v>0</v>
      </c>
      <c r="F716" s="187" t="str">
        <f t="shared" si="34"/>
        <v>否</v>
      </c>
      <c r="G716" s="333" t="str">
        <f t="shared" si="35"/>
        <v>项</v>
      </c>
    </row>
    <row r="717" ht="32" customHeight="1" spans="1:7">
      <c r="A717" s="334">
        <v>2101202</v>
      </c>
      <c r="B717" s="335" t="s">
        <v>582</v>
      </c>
      <c r="C717" s="336">
        <v>1483</v>
      </c>
      <c r="D717" s="336">
        <v>535</v>
      </c>
      <c r="E717" s="337">
        <f t="shared" si="33"/>
        <v>-0.639</v>
      </c>
      <c r="F717" s="187" t="str">
        <f t="shared" si="34"/>
        <v>是</v>
      </c>
      <c r="G717" s="333" t="str">
        <f t="shared" si="35"/>
        <v>项</v>
      </c>
    </row>
    <row r="718" ht="36" hidden="1" customHeight="1" spans="1:7">
      <c r="A718" s="334">
        <v>2101299</v>
      </c>
      <c r="B718" s="335" t="s">
        <v>583</v>
      </c>
      <c r="C718" s="336">
        <v>0</v>
      </c>
      <c r="D718" s="336">
        <v>0</v>
      </c>
      <c r="E718" s="337">
        <f t="shared" si="33"/>
        <v>0</v>
      </c>
      <c r="F718" s="187" t="str">
        <f t="shared" si="34"/>
        <v>否</v>
      </c>
      <c r="G718" s="333" t="str">
        <f t="shared" si="35"/>
        <v>项</v>
      </c>
    </row>
    <row r="719" ht="32" customHeight="1" spans="1:7">
      <c r="A719" s="331">
        <v>21013</v>
      </c>
      <c r="B719" s="220" t="s">
        <v>584</v>
      </c>
      <c r="C719" s="332">
        <f>((((SUM(C720:C722))+0)+0)+0)+0</f>
        <v>134</v>
      </c>
      <c r="D719" s="332">
        <f>((((SUM(D720:D722))+0)+0)+0)+0</f>
        <v>35</v>
      </c>
      <c r="E719" s="186">
        <f t="shared" si="33"/>
        <v>-0.739</v>
      </c>
      <c r="F719" s="187" t="str">
        <f t="shared" si="34"/>
        <v>是</v>
      </c>
      <c r="G719" s="333" t="str">
        <f t="shared" si="35"/>
        <v>款</v>
      </c>
    </row>
    <row r="720" ht="32" customHeight="1" spans="1:7">
      <c r="A720" s="334">
        <v>2101301</v>
      </c>
      <c r="B720" s="335" t="s">
        <v>585</v>
      </c>
      <c r="C720" s="336">
        <v>56</v>
      </c>
      <c r="D720" s="336">
        <v>0</v>
      </c>
      <c r="E720" s="337">
        <f t="shared" si="33"/>
        <v>-1</v>
      </c>
      <c r="F720" s="187" t="str">
        <f t="shared" si="34"/>
        <v>是</v>
      </c>
      <c r="G720" s="333" t="str">
        <f t="shared" si="35"/>
        <v>项</v>
      </c>
    </row>
    <row r="721" ht="36" hidden="1" customHeight="1" spans="1:7">
      <c r="A721" s="334">
        <v>2101302</v>
      </c>
      <c r="B721" s="335" t="s">
        <v>586</v>
      </c>
      <c r="C721" s="336">
        <v>0</v>
      </c>
      <c r="D721" s="336">
        <v>0</v>
      </c>
      <c r="E721" s="337">
        <f t="shared" si="33"/>
        <v>0</v>
      </c>
      <c r="F721" s="187" t="str">
        <f t="shared" si="34"/>
        <v>否</v>
      </c>
      <c r="G721" s="333" t="str">
        <f t="shared" si="35"/>
        <v>项</v>
      </c>
    </row>
    <row r="722" ht="32" customHeight="1" spans="1:7">
      <c r="A722" s="334">
        <v>2101399</v>
      </c>
      <c r="B722" s="335" t="s">
        <v>587</v>
      </c>
      <c r="C722" s="336">
        <v>78</v>
      </c>
      <c r="D722" s="336">
        <v>35</v>
      </c>
      <c r="E722" s="337">
        <f t="shared" si="33"/>
        <v>-0.551</v>
      </c>
      <c r="F722" s="187" t="str">
        <f t="shared" si="34"/>
        <v>是</v>
      </c>
      <c r="G722" s="333" t="str">
        <f t="shared" si="35"/>
        <v>项</v>
      </c>
    </row>
    <row r="723" ht="32" customHeight="1" spans="1:7">
      <c r="A723" s="331">
        <v>21014</v>
      </c>
      <c r="B723" s="220" t="s">
        <v>588</v>
      </c>
      <c r="C723" s="332">
        <f>((((SUM(C724:C725))+0)+0)+0)+0</f>
        <v>53</v>
      </c>
      <c r="D723" s="332">
        <f>((((SUM(D724:D725))+0)+0)+0)+0</f>
        <v>50</v>
      </c>
      <c r="E723" s="186">
        <f t="shared" si="33"/>
        <v>-0.057</v>
      </c>
      <c r="F723" s="187" t="str">
        <f t="shared" si="34"/>
        <v>是</v>
      </c>
      <c r="G723" s="333" t="str">
        <f t="shared" si="35"/>
        <v>款</v>
      </c>
    </row>
    <row r="724" ht="32" customHeight="1" spans="1:7">
      <c r="A724" s="334">
        <v>2101401</v>
      </c>
      <c r="B724" s="335" t="s">
        <v>589</v>
      </c>
      <c r="C724" s="336">
        <v>53</v>
      </c>
      <c r="D724" s="336">
        <v>50</v>
      </c>
      <c r="E724" s="337">
        <f t="shared" si="33"/>
        <v>-0.057</v>
      </c>
      <c r="F724" s="187" t="str">
        <f t="shared" si="34"/>
        <v>是</v>
      </c>
      <c r="G724" s="333" t="str">
        <f t="shared" si="35"/>
        <v>项</v>
      </c>
    </row>
    <row r="725" ht="36" hidden="1" customHeight="1" spans="1:7">
      <c r="A725" s="334">
        <v>2101499</v>
      </c>
      <c r="B725" s="335" t="s">
        <v>590</v>
      </c>
      <c r="C725" s="336">
        <v>0</v>
      </c>
      <c r="D725" s="336">
        <v>0</v>
      </c>
      <c r="E725" s="337">
        <f t="shared" si="33"/>
        <v>0</v>
      </c>
      <c r="F725" s="187" t="str">
        <f t="shared" si="34"/>
        <v>否</v>
      </c>
      <c r="G725" s="333" t="str">
        <f t="shared" si="35"/>
        <v>项</v>
      </c>
    </row>
    <row r="726" ht="32" customHeight="1" spans="1:7">
      <c r="A726" s="331">
        <v>21015</v>
      </c>
      <c r="B726" s="220" t="s">
        <v>591</v>
      </c>
      <c r="C726" s="332">
        <f>((((SUM(C727:C734))+0)+0)+0)+0</f>
        <v>293</v>
      </c>
      <c r="D726" s="332">
        <f>((((SUM(D727:D734))+0)+0)+0)+0</f>
        <v>269</v>
      </c>
      <c r="E726" s="186">
        <f t="shared" si="33"/>
        <v>-0.082</v>
      </c>
      <c r="F726" s="187" t="str">
        <f t="shared" si="34"/>
        <v>是</v>
      </c>
      <c r="G726" s="333" t="str">
        <f t="shared" si="35"/>
        <v>款</v>
      </c>
    </row>
    <row r="727" ht="32" customHeight="1" spans="1:7">
      <c r="A727" s="334">
        <v>2101501</v>
      </c>
      <c r="B727" s="335" t="s">
        <v>74</v>
      </c>
      <c r="C727" s="336">
        <v>213</v>
      </c>
      <c r="D727" s="336">
        <v>221</v>
      </c>
      <c r="E727" s="337">
        <f t="shared" si="33"/>
        <v>0.038</v>
      </c>
      <c r="F727" s="187" t="str">
        <f t="shared" si="34"/>
        <v>是</v>
      </c>
      <c r="G727" s="333" t="str">
        <f t="shared" si="35"/>
        <v>项</v>
      </c>
    </row>
    <row r="728" ht="32" customHeight="1" spans="1:7">
      <c r="A728" s="334">
        <v>2101502</v>
      </c>
      <c r="B728" s="335" t="s">
        <v>75</v>
      </c>
      <c r="C728" s="336">
        <v>80</v>
      </c>
      <c r="D728" s="336">
        <v>48</v>
      </c>
      <c r="E728" s="337">
        <f t="shared" si="33"/>
        <v>-0.4</v>
      </c>
      <c r="F728" s="187" t="str">
        <f t="shared" si="34"/>
        <v>是</v>
      </c>
      <c r="G728" s="333" t="str">
        <f t="shared" si="35"/>
        <v>项</v>
      </c>
    </row>
    <row r="729" ht="36" hidden="1" customHeight="1" spans="1:7">
      <c r="A729" s="334">
        <v>2101503</v>
      </c>
      <c r="B729" s="335" t="s">
        <v>76</v>
      </c>
      <c r="C729" s="336">
        <v>0</v>
      </c>
      <c r="D729" s="336">
        <v>0</v>
      </c>
      <c r="E729" s="337">
        <f t="shared" si="33"/>
        <v>0</v>
      </c>
      <c r="F729" s="187" t="str">
        <f t="shared" si="34"/>
        <v>否</v>
      </c>
      <c r="G729" s="333" t="str">
        <f t="shared" si="35"/>
        <v>项</v>
      </c>
    </row>
    <row r="730" ht="36" hidden="1" customHeight="1" spans="1:7">
      <c r="A730" s="334">
        <v>2101504</v>
      </c>
      <c r="B730" s="335" t="s">
        <v>114</v>
      </c>
      <c r="C730" s="336">
        <v>0</v>
      </c>
      <c r="D730" s="336">
        <v>0</v>
      </c>
      <c r="E730" s="337">
        <f t="shared" si="33"/>
        <v>0</v>
      </c>
      <c r="F730" s="187" t="str">
        <f t="shared" si="34"/>
        <v>否</v>
      </c>
      <c r="G730" s="333" t="str">
        <f t="shared" si="35"/>
        <v>项</v>
      </c>
    </row>
    <row r="731" ht="36" hidden="1" customHeight="1" spans="1:7">
      <c r="A731" s="334">
        <v>2101505</v>
      </c>
      <c r="B731" s="335" t="s">
        <v>592</v>
      </c>
      <c r="C731" s="336">
        <v>0</v>
      </c>
      <c r="D731" s="336">
        <v>0</v>
      </c>
      <c r="E731" s="337">
        <f t="shared" si="33"/>
        <v>0</v>
      </c>
      <c r="F731" s="187" t="str">
        <f t="shared" si="34"/>
        <v>否</v>
      </c>
      <c r="G731" s="333" t="str">
        <f t="shared" si="35"/>
        <v>项</v>
      </c>
    </row>
    <row r="732" ht="36" hidden="1" customHeight="1" spans="1:7">
      <c r="A732" s="334">
        <v>2101506</v>
      </c>
      <c r="B732" s="335" t="s">
        <v>593</v>
      </c>
      <c r="C732" s="336">
        <v>0</v>
      </c>
      <c r="D732" s="336">
        <v>0</v>
      </c>
      <c r="E732" s="337">
        <f t="shared" si="33"/>
        <v>0</v>
      </c>
      <c r="F732" s="187" t="str">
        <f t="shared" si="34"/>
        <v>否</v>
      </c>
      <c r="G732" s="333" t="str">
        <f t="shared" si="35"/>
        <v>项</v>
      </c>
    </row>
    <row r="733" ht="36" hidden="1" customHeight="1" spans="1:7">
      <c r="A733" s="334">
        <v>2101550</v>
      </c>
      <c r="B733" s="335" t="s">
        <v>83</v>
      </c>
      <c r="C733" s="336">
        <v>0</v>
      </c>
      <c r="D733" s="336">
        <v>0</v>
      </c>
      <c r="E733" s="337">
        <f t="shared" si="33"/>
        <v>0</v>
      </c>
      <c r="F733" s="187" t="str">
        <f t="shared" si="34"/>
        <v>否</v>
      </c>
      <c r="G733" s="333" t="str">
        <f t="shared" si="35"/>
        <v>项</v>
      </c>
    </row>
    <row r="734" ht="36" hidden="1" customHeight="1" spans="1:7">
      <c r="A734" s="334">
        <v>2101599</v>
      </c>
      <c r="B734" s="335" t="s">
        <v>594</v>
      </c>
      <c r="C734" s="336">
        <v>0</v>
      </c>
      <c r="D734" s="336">
        <v>0</v>
      </c>
      <c r="E734" s="337">
        <f t="shared" si="33"/>
        <v>0</v>
      </c>
      <c r="F734" s="187" t="str">
        <f t="shared" si="34"/>
        <v>否</v>
      </c>
      <c r="G734" s="333" t="str">
        <f t="shared" si="35"/>
        <v>项</v>
      </c>
    </row>
    <row r="735" ht="36" hidden="1" customHeight="1" spans="1:7">
      <c r="A735" s="331">
        <v>21016</v>
      </c>
      <c r="B735" s="354" t="s">
        <v>595</v>
      </c>
      <c r="C735" s="332">
        <f>((((SUM(C736))+0)+0)+0)+0</f>
        <v>0</v>
      </c>
      <c r="D735" s="332">
        <f>((((SUM(D736))+0)+0)+0)+0</f>
        <v>0</v>
      </c>
      <c r="E735" s="186">
        <f t="shared" si="33"/>
        <v>0</v>
      </c>
      <c r="F735" s="187" t="str">
        <f t="shared" si="34"/>
        <v>否</v>
      </c>
      <c r="G735" s="333" t="str">
        <f t="shared" si="35"/>
        <v>款</v>
      </c>
    </row>
    <row r="736" ht="36" hidden="1" customHeight="1" spans="1:7">
      <c r="A736" s="334">
        <v>2101601</v>
      </c>
      <c r="B736" s="353" t="s">
        <v>595</v>
      </c>
      <c r="C736" s="336">
        <v>0</v>
      </c>
      <c r="D736" s="336">
        <v>0</v>
      </c>
      <c r="E736" s="337">
        <f t="shared" si="33"/>
        <v>0</v>
      </c>
      <c r="F736" s="187" t="str">
        <f t="shared" si="34"/>
        <v>否</v>
      </c>
      <c r="G736" s="333" t="str">
        <f t="shared" si="35"/>
        <v>项</v>
      </c>
    </row>
    <row r="737" ht="32" customHeight="1" spans="1:7">
      <c r="A737" s="331">
        <v>21017</v>
      </c>
      <c r="B737" s="220" t="s">
        <v>596</v>
      </c>
      <c r="C737" s="332">
        <f>SUM(C738:C743)</f>
        <v>3</v>
      </c>
      <c r="D737" s="332">
        <f>SUM(D738:D743)</f>
        <v>0</v>
      </c>
      <c r="E737" s="186">
        <f t="shared" si="33"/>
        <v>-1</v>
      </c>
      <c r="F737" s="187" t="str">
        <f t="shared" si="34"/>
        <v>是</v>
      </c>
      <c r="G737" s="333" t="str">
        <f t="shared" si="35"/>
        <v>款</v>
      </c>
    </row>
    <row r="738" ht="32" customHeight="1" spans="1:7">
      <c r="A738" s="334">
        <v>2101701</v>
      </c>
      <c r="B738" s="335" t="s">
        <v>74</v>
      </c>
      <c r="C738" s="336">
        <v>3</v>
      </c>
      <c r="D738" s="336">
        <v>0</v>
      </c>
      <c r="E738" s="337">
        <f t="shared" si="33"/>
        <v>-1</v>
      </c>
      <c r="F738" s="187" t="str">
        <f t="shared" si="34"/>
        <v>是</v>
      </c>
      <c r="G738" s="333" t="str">
        <f t="shared" si="35"/>
        <v>项</v>
      </c>
    </row>
    <row r="739" ht="36" hidden="1" customHeight="1" spans="1:7">
      <c r="A739" s="334">
        <v>2101702</v>
      </c>
      <c r="B739" s="335" t="s">
        <v>75</v>
      </c>
      <c r="C739" s="336">
        <v>0</v>
      </c>
      <c r="D739" s="336">
        <v>0</v>
      </c>
      <c r="E739" s="337">
        <f t="shared" si="33"/>
        <v>0</v>
      </c>
      <c r="F739" s="187" t="str">
        <f t="shared" si="34"/>
        <v>否</v>
      </c>
      <c r="G739" s="333" t="str">
        <f t="shared" si="35"/>
        <v>项</v>
      </c>
    </row>
    <row r="740" ht="36" hidden="1" customHeight="1" spans="1:7">
      <c r="A740" s="334">
        <v>2101703</v>
      </c>
      <c r="B740" s="335" t="s">
        <v>76</v>
      </c>
      <c r="C740" s="336">
        <v>0</v>
      </c>
      <c r="D740" s="336">
        <v>0</v>
      </c>
      <c r="E740" s="337">
        <f t="shared" si="33"/>
        <v>0</v>
      </c>
      <c r="F740" s="187" t="str">
        <f t="shared" si="34"/>
        <v>否</v>
      </c>
      <c r="G740" s="333" t="str">
        <f t="shared" si="35"/>
        <v>项</v>
      </c>
    </row>
    <row r="741" ht="36" hidden="1" customHeight="1" spans="1:7">
      <c r="A741" s="334">
        <v>2101704</v>
      </c>
      <c r="B741" s="335" t="s">
        <v>597</v>
      </c>
      <c r="C741" s="336">
        <v>0</v>
      </c>
      <c r="D741" s="336">
        <v>0</v>
      </c>
      <c r="E741" s="337">
        <f t="shared" si="33"/>
        <v>0</v>
      </c>
      <c r="F741" s="187" t="str">
        <f t="shared" si="34"/>
        <v>否</v>
      </c>
      <c r="G741" s="333" t="str">
        <f t="shared" si="35"/>
        <v>项</v>
      </c>
    </row>
    <row r="742" ht="36" hidden="1" customHeight="1" spans="1:7">
      <c r="A742" s="331">
        <v>2101750</v>
      </c>
      <c r="B742" s="342" t="s">
        <v>200</v>
      </c>
      <c r="C742" s="332">
        <v>0</v>
      </c>
      <c r="D742" s="332">
        <v>0</v>
      </c>
      <c r="E742" s="186">
        <f t="shared" si="33"/>
        <v>0</v>
      </c>
      <c r="F742" s="187" t="str">
        <f t="shared" si="34"/>
        <v>否</v>
      </c>
      <c r="G742" s="333" t="str">
        <f t="shared" si="35"/>
        <v>项</v>
      </c>
    </row>
    <row r="743" ht="36" hidden="1" customHeight="1" spans="1:7">
      <c r="A743" s="334">
        <v>2101799</v>
      </c>
      <c r="B743" s="335" t="s">
        <v>598</v>
      </c>
      <c r="C743" s="336">
        <v>0</v>
      </c>
      <c r="D743" s="336">
        <v>0</v>
      </c>
      <c r="E743" s="337">
        <f t="shared" si="33"/>
        <v>0</v>
      </c>
      <c r="F743" s="187" t="str">
        <f t="shared" si="34"/>
        <v>否</v>
      </c>
      <c r="G743" s="333" t="str">
        <f t="shared" si="35"/>
        <v>项</v>
      </c>
    </row>
    <row r="744" ht="36" hidden="1" customHeight="1" spans="1:7">
      <c r="A744" s="331">
        <v>21018</v>
      </c>
      <c r="B744" s="220" t="s">
        <v>599</v>
      </c>
      <c r="C744" s="332">
        <f>SUM(C745:C748)</f>
        <v>0</v>
      </c>
      <c r="D744" s="332">
        <f>SUM(D745:D748)</f>
        <v>0</v>
      </c>
      <c r="E744" s="186">
        <f t="shared" si="33"/>
        <v>0</v>
      </c>
      <c r="F744" s="187" t="str">
        <f t="shared" si="34"/>
        <v>否</v>
      </c>
      <c r="G744" s="333" t="str">
        <f t="shared" si="35"/>
        <v>款</v>
      </c>
    </row>
    <row r="745" ht="36" hidden="1" customHeight="1" spans="1:7">
      <c r="A745" s="334">
        <v>2101801</v>
      </c>
      <c r="B745" s="335" t="s">
        <v>74</v>
      </c>
      <c r="C745" s="336">
        <v>0</v>
      </c>
      <c r="D745" s="336">
        <v>0</v>
      </c>
      <c r="E745" s="337">
        <f t="shared" si="33"/>
        <v>0</v>
      </c>
      <c r="F745" s="187" t="str">
        <f t="shared" si="34"/>
        <v>否</v>
      </c>
      <c r="G745" s="333" t="str">
        <f t="shared" si="35"/>
        <v>项</v>
      </c>
    </row>
    <row r="746" ht="36" hidden="1" customHeight="1" spans="1:7">
      <c r="A746" s="334">
        <v>2101802</v>
      </c>
      <c r="B746" s="335" t="s">
        <v>75</v>
      </c>
      <c r="C746" s="336">
        <v>0</v>
      </c>
      <c r="D746" s="336">
        <v>0</v>
      </c>
      <c r="E746" s="337">
        <f t="shared" si="33"/>
        <v>0</v>
      </c>
      <c r="F746" s="187" t="str">
        <f t="shared" si="34"/>
        <v>否</v>
      </c>
      <c r="G746" s="333" t="str">
        <f t="shared" si="35"/>
        <v>项</v>
      </c>
    </row>
    <row r="747" ht="36" hidden="1" customHeight="1" spans="1:7">
      <c r="A747" s="334">
        <v>2101803</v>
      </c>
      <c r="B747" s="335" t="s">
        <v>76</v>
      </c>
      <c r="C747" s="336">
        <v>0</v>
      </c>
      <c r="D747" s="336">
        <v>0</v>
      </c>
      <c r="E747" s="337">
        <f t="shared" si="33"/>
        <v>0</v>
      </c>
      <c r="F747" s="187" t="str">
        <f t="shared" si="34"/>
        <v>否</v>
      </c>
      <c r="G747" s="333" t="str">
        <f t="shared" si="35"/>
        <v>项</v>
      </c>
    </row>
    <row r="748" ht="36" hidden="1" customHeight="1" spans="1:7">
      <c r="A748" s="334">
        <v>2101899</v>
      </c>
      <c r="B748" s="335" t="s">
        <v>600</v>
      </c>
      <c r="C748" s="336">
        <v>0</v>
      </c>
      <c r="D748" s="336">
        <v>0</v>
      </c>
      <c r="E748" s="337">
        <f t="shared" si="33"/>
        <v>0</v>
      </c>
      <c r="F748" s="187" t="str">
        <f t="shared" si="34"/>
        <v>否</v>
      </c>
      <c r="G748" s="333" t="str">
        <f t="shared" si="35"/>
        <v>项</v>
      </c>
    </row>
    <row r="749" ht="32" customHeight="1" spans="1:7">
      <c r="A749" s="331">
        <v>21019</v>
      </c>
      <c r="B749" s="216" t="s">
        <v>601</v>
      </c>
      <c r="C749" s="332">
        <f>SUM(C750:C752)</f>
        <v>0</v>
      </c>
      <c r="D749" s="332">
        <f>SUM(D750:D752)</f>
        <v>3967</v>
      </c>
      <c r="E749" s="186">
        <f t="shared" si="33"/>
        <v>0</v>
      </c>
      <c r="F749" s="187" t="str">
        <f t="shared" si="34"/>
        <v>是</v>
      </c>
      <c r="G749" s="333" t="str">
        <f t="shared" si="35"/>
        <v>款</v>
      </c>
    </row>
    <row r="750" ht="36" hidden="1" customHeight="1" spans="1:7">
      <c r="A750" s="331">
        <v>2101901</v>
      </c>
      <c r="B750" s="342" t="s">
        <v>602</v>
      </c>
      <c r="C750" s="332">
        <v>0</v>
      </c>
      <c r="D750" s="332">
        <v>0</v>
      </c>
      <c r="E750" s="186">
        <f t="shared" si="33"/>
        <v>0</v>
      </c>
      <c r="F750" s="187" t="str">
        <f t="shared" si="34"/>
        <v>否</v>
      </c>
      <c r="G750" s="333" t="str">
        <f t="shared" si="35"/>
        <v>项</v>
      </c>
    </row>
    <row r="751" ht="32" customHeight="1" spans="1:7">
      <c r="A751" s="331">
        <v>2101902</v>
      </c>
      <c r="B751" s="342" t="s">
        <v>603</v>
      </c>
      <c r="C751" s="332"/>
      <c r="D751" s="332">
        <v>3680</v>
      </c>
      <c r="E751" s="186"/>
      <c r="F751" s="187" t="str">
        <f t="shared" si="34"/>
        <v>是</v>
      </c>
      <c r="G751" s="333" t="str">
        <f t="shared" si="35"/>
        <v>项</v>
      </c>
    </row>
    <row r="752" ht="32" customHeight="1" spans="1:7">
      <c r="A752" s="331">
        <v>2101999</v>
      </c>
      <c r="B752" s="342" t="s">
        <v>604</v>
      </c>
      <c r="C752" s="332">
        <v>0</v>
      </c>
      <c r="D752" s="332">
        <v>287</v>
      </c>
      <c r="E752" s="186">
        <f t="shared" ref="E752:E815" si="36">IF(C752&lt;0,"",IFERROR(D752/C752-1,0))</f>
        <v>0</v>
      </c>
      <c r="F752" s="187" t="str">
        <f t="shared" si="34"/>
        <v>是</v>
      </c>
      <c r="G752" s="333" t="str">
        <f t="shared" si="35"/>
        <v>项</v>
      </c>
    </row>
    <row r="753" ht="32" customHeight="1" spans="1:7">
      <c r="A753" s="331">
        <v>21099</v>
      </c>
      <c r="B753" s="220" t="s">
        <v>605</v>
      </c>
      <c r="C753" s="332">
        <f>((((SUM(C754))+0)+0)+0)+0</f>
        <v>15</v>
      </c>
      <c r="D753" s="332">
        <f>((((SUM(D754))+0)+0)+0)+0</f>
        <v>0</v>
      </c>
      <c r="E753" s="186">
        <f t="shared" si="36"/>
        <v>-1</v>
      </c>
      <c r="F753" s="187" t="str">
        <f t="shared" si="34"/>
        <v>是</v>
      </c>
      <c r="G753" s="333" t="str">
        <f t="shared" si="35"/>
        <v>款</v>
      </c>
    </row>
    <row r="754" ht="32" customHeight="1" spans="1:7">
      <c r="A754" s="340">
        <v>2109999</v>
      </c>
      <c r="B754" s="335" t="s">
        <v>605</v>
      </c>
      <c r="C754" s="336">
        <v>15</v>
      </c>
      <c r="D754" s="336">
        <v>0</v>
      </c>
      <c r="E754" s="337">
        <f t="shared" si="36"/>
        <v>-1</v>
      </c>
      <c r="F754" s="187" t="str">
        <f t="shared" si="34"/>
        <v>是</v>
      </c>
      <c r="G754" s="333" t="str">
        <f t="shared" si="35"/>
        <v>项</v>
      </c>
    </row>
    <row r="755" ht="36" hidden="1" customHeight="1" spans="1:7">
      <c r="A755" s="343" t="s">
        <v>606</v>
      </c>
      <c r="B755" s="344" t="s">
        <v>210</v>
      </c>
      <c r="C755" s="336"/>
      <c r="D755" s="336">
        <v>0</v>
      </c>
      <c r="E755" s="186">
        <f t="shared" si="36"/>
        <v>0</v>
      </c>
      <c r="F755" s="187" t="str">
        <f t="shared" si="34"/>
        <v>否</v>
      </c>
      <c r="G755" s="333" t="str">
        <f t="shared" si="35"/>
        <v>项</v>
      </c>
    </row>
    <row r="756" ht="36" hidden="1" customHeight="1" spans="1:7">
      <c r="A756" s="343" t="s">
        <v>607</v>
      </c>
      <c r="B756" s="344" t="s">
        <v>282</v>
      </c>
      <c r="C756" s="336">
        <v>0</v>
      </c>
      <c r="D756" s="336">
        <v>0</v>
      </c>
      <c r="E756" s="186">
        <f t="shared" si="36"/>
        <v>0</v>
      </c>
      <c r="F756" s="187" t="str">
        <f t="shared" si="34"/>
        <v>否</v>
      </c>
      <c r="G756" s="333" t="str">
        <f t="shared" si="35"/>
        <v>项</v>
      </c>
    </row>
    <row r="757" ht="32" customHeight="1" spans="1:7">
      <c r="A757" s="331">
        <v>211</v>
      </c>
      <c r="B757" s="171" t="s">
        <v>608</v>
      </c>
      <c r="C757" s="332">
        <f>SUM(C758,C768,C772,C781,C788,C795,C798,C801,C803,C805,C811,C814,C816,C827,C829)</f>
        <v>1500</v>
      </c>
      <c r="D757" s="332">
        <f>SUM(D758,D768,D772,D781,D788,D795,D798,D801,D803,D805,D811,D814,D816,D827,D829)</f>
        <v>1530</v>
      </c>
      <c r="E757" s="186">
        <f t="shared" si="36"/>
        <v>0.02</v>
      </c>
      <c r="F757" s="187" t="str">
        <f t="shared" si="34"/>
        <v>是</v>
      </c>
      <c r="G757" s="333" t="str">
        <f t="shared" si="35"/>
        <v>类</v>
      </c>
    </row>
    <row r="758" ht="32" customHeight="1" spans="1:7">
      <c r="A758" s="331">
        <v>21101</v>
      </c>
      <c r="B758" s="220" t="s">
        <v>609</v>
      </c>
      <c r="C758" s="332">
        <f>((((SUM(C759:C767))+0)+0)+0)+0</f>
        <v>0</v>
      </c>
      <c r="D758" s="332">
        <f>((((SUM(D759:D767))+0)+0)+0)+0</f>
        <v>30</v>
      </c>
      <c r="E758" s="186">
        <f t="shared" si="36"/>
        <v>0</v>
      </c>
      <c r="F758" s="187" t="str">
        <f t="shared" si="34"/>
        <v>是</v>
      </c>
      <c r="G758" s="333" t="str">
        <f t="shared" si="35"/>
        <v>款</v>
      </c>
    </row>
    <row r="759" ht="36" hidden="1" customHeight="1" spans="1:7">
      <c r="A759" s="334">
        <v>2110101</v>
      </c>
      <c r="B759" s="335" t="s">
        <v>74</v>
      </c>
      <c r="C759" s="336">
        <v>0</v>
      </c>
      <c r="D759" s="336">
        <v>0</v>
      </c>
      <c r="E759" s="337">
        <f t="shared" si="36"/>
        <v>0</v>
      </c>
      <c r="F759" s="187" t="str">
        <f t="shared" si="34"/>
        <v>否</v>
      </c>
      <c r="G759" s="333" t="str">
        <f t="shared" si="35"/>
        <v>项</v>
      </c>
    </row>
    <row r="760" ht="32" customHeight="1" spans="1:7">
      <c r="A760" s="334">
        <v>2110102</v>
      </c>
      <c r="B760" s="335" t="s">
        <v>75</v>
      </c>
      <c r="C760" s="336">
        <v>0</v>
      </c>
      <c r="D760" s="336">
        <v>30</v>
      </c>
      <c r="E760" s="337">
        <f t="shared" si="36"/>
        <v>0</v>
      </c>
      <c r="F760" s="187" t="str">
        <f t="shared" si="34"/>
        <v>是</v>
      </c>
      <c r="G760" s="333" t="str">
        <f t="shared" si="35"/>
        <v>项</v>
      </c>
    </row>
    <row r="761" ht="36" hidden="1" customHeight="1" spans="1:7">
      <c r="A761" s="334">
        <v>2110103</v>
      </c>
      <c r="B761" s="335" t="s">
        <v>76</v>
      </c>
      <c r="C761" s="336">
        <v>0</v>
      </c>
      <c r="D761" s="336">
        <v>0</v>
      </c>
      <c r="E761" s="337">
        <f t="shared" si="36"/>
        <v>0</v>
      </c>
      <c r="F761" s="187" t="str">
        <f t="shared" si="34"/>
        <v>否</v>
      </c>
      <c r="G761" s="333" t="str">
        <f t="shared" si="35"/>
        <v>项</v>
      </c>
    </row>
    <row r="762" ht="36" hidden="1" customHeight="1" spans="1:7">
      <c r="A762" s="334">
        <v>2110104</v>
      </c>
      <c r="B762" s="335" t="s">
        <v>610</v>
      </c>
      <c r="C762" s="336">
        <v>0</v>
      </c>
      <c r="D762" s="336">
        <v>0</v>
      </c>
      <c r="E762" s="337">
        <f t="shared" si="36"/>
        <v>0</v>
      </c>
      <c r="F762" s="187" t="str">
        <f t="shared" si="34"/>
        <v>否</v>
      </c>
      <c r="G762" s="333" t="str">
        <f t="shared" si="35"/>
        <v>项</v>
      </c>
    </row>
    <row r="763" ht="36" hidden="1" customHeight="1" spans="1:7">
      <c r="A763" s="334">
        <v>2110105</v>
      </c>
      <c r="B763" s="335" t="s">
        <v>611</v>
      </c>
      <c r="C763" s="336">
        <v>0</v>
      </c>
      <c r="D763" s="336">
        <v>0</v>
      </c>
      <c r="E763" s="337">
        <f t="shared" si="36"/>
        <v>0</v>
      </c>
      <c r="F763" s="187" t="str">
        <f t="shared" si="34"/>
        <v>否</v>
      </c>
      <c r="G763" s="333" t="str">
        <f t="shared" si="35"/>
        <v>项</v>
      </c>
    </row>
    <row r="764" ht="36" hidden="1" customHeight="1" spans="1:7">
      <c r="A764" s="334">
        <v>2110106</v>
      </c>
      <c r="B764" s="335" t="s">
        <v>612</v>
      </c>
      <c r="C764" s="336">
        <v>0</v>
      </c>
      <c r="D764" s="336">
        <v>0</v>
      </c>
      <c r="E764" s="337">
        <f t="shared" si="36"/>
        <v>0</v>
      </c>
      <c r="F764" s="187" t="str">
        <f t="shared" si="34"/>
        <v>否</v>
      </c>
      <c r="G764" s="333" t="str">
        <f t="shared" si="35"/>
        <v>项</v>
      </c>
    </row>
    <row r="765" ht="36" hidden="1" customHeight="1" spans="1:7">
      <c r="A765" s="334">
        <v>2110107</v>
      </c>
      <c r="B765" s="335" t="s">
        <v>613</v>
      </c>
      <c r="C765" s="336">
        <v>0</v>
      </c>
      <c r="D765" s="336">
        <v>0</v>
      </c>
      <c r="E765" s="337">
        <f t="shared" si="36"/>
        <v>0</v>
      </c>
      <c r="F765" s="187" t="str">
        <f t="shared" si="34"/>
        <v>否</v>
      </c>
      <c r="G765" s="333" t="str">
        <f t="shared" si="35"/>
        <v>项</v>
      </c>
    </row>
    <row r="766" ht="36" hidden="1" customHeight="1" spans="1:7">
      <c r="A766" s="334">
        <v>2110108</v>
      </c>
      <c r="B766" s="335" t="s">
        <v>614</v>
      </c>
      <c r="C766" s="336">
        <v>0</v>
      </c>
      <c r="D766" s="336">
        <v>0</v>
      </c>
      <c r="E766" s="337">
        <f t="shared" si="36"/>
        <v>0</v>
      </c>
      <c r="F766" s="187" t="str">
        <f t="shared" si="34"/>
        <v>否</v>
      </c>
      <c r="G766" s="333" t="str">
        <f t="shared" si="35"/>
        <v>项</v>
      </c>
    </row>
    <row r="767" ht="36" hidden="1" customHeight="1" spans="1:7">
      <c r="A767" s="334">
        <v>2110199</v>
      </c>
      <c r="B767" s="335" t="s">
        <v>615</v>
      </c>
      <c r="C767" s="336">
        <v>0</v>
      </c>
      <c r="D767" s="336">
        <v>0</v>
      </c>
      <c r="E767" s="337">
        <f t="shared" si="36"/>
        <v>0</v>
      </c>
      <c r="F767" s="187" t="str">
        <f t="shared" si="34"/>
        <v>否</v>
      </c>
      <c r="G767" s="333" t="str">
        <f t="shared" si="35"/>
        <v>项</v>
      </c>
    </row>
    <row r="768" ht="32" customHeight="1" spans="1:7">
      <c r="A768" s="331">
        <v>21102</v>
      </c>
      <c r="B768" s="220" t="s">
        <v>616</v>
      </c>
      <c r="C768" s="332">
        <f>((((SUM(C769:C771))+0)+0)+0)+0</f>
        <v>250</v>
      </c>
      <c r="D768" s="332">
        <f>((((SUM(D769:D771))+0)+0)+0)+0</f>
        <v>115</v>
      </c>
      <c r="E768" s="186">
        <f t="shared" si="36"/>
        <v>-0.54</v>
      </c>
      <c r="F768" s="187" t="str">
        <f t="shared" si="34"/>
        <v>是</v>
      </c>
      <c r="G768" s="333" t="str">
        <f t="shared" si="35"/>
        <v>款</v>
      </c>
    </row>
    <row r="769" ht="36" hidden="1" customHeight="1" spans="1:7">
      <c r="A769" s="334">
        <v>2110203</v>
      </c>
      <c r="B769" s="335" t="s">
        <v>617</v>
      </c>
      <c r="C769" s="336">
        <v>0</v>
      </c>
      <c r="D769" s="336">
        <v>0</v>
      </c>
      <c r="E769" s="337">
        <f t="shared" si="36"/>
        <v>0</v>
      </c>
      <c r="F769" s="187" t="str">
        <f t="shared" si="34"/>
        <v>否</v>
      </c>
      <c r="G769" s="333" t="str">
        <f t="shared" si="35"/>
        <v>项</v>
      </c>
    </row>
    <row r="770" ht="36" hidden="1" customHeight="1" spans="1:7">
      <c r="A770" s="334">
        <v>2110204</v>
      </c>
      <c r="B770" s="335" t="s">
        <v>618</v>
      </c>
      <c r="C770" s="336">
        <v>0</v>
      </c>
      <c r="D770" s="336">
        <v>0</v>
      </c>
      <c r="E770" s="337">
        <f t="shared" si="36"/>
        <v>0</v>
      </c>
      <c r="F770" s="187" t="str">
        <f t="shared" si="34"/>
        <v>否</v>
      </c>
      <c r="G770" s="333" t="str">
        <f t="shared" si="35"/>
        <v>项</v>
      </c>
    </row>
    <row r="771" ht="32" customHeight="1" spans="1:7">
      <c r="A771" s="334">
        <v>2110299</v>
      </c>
      <c r="B771" s="335" t="s">
        <v>619</v>
      </c>
      <c r="C771" s="336">
        <v>250</v>
      </c>
      <c r="D771" s="336">
        <v>115</v>
      </c>
      <c r="E771" s="337">
        <f t="shared" si="36"/>
        <v>-0.54</v>
      </c>
      <c r="F771" s="187" t="str">
        <f t="shared" si="34"/>
        <v>是</v>
      </c>
      <c r="G771" s="333" t="str">
        <f t="shared" si="35"/>
        <v>项</v>
      </c>
    </row>
    <row r="772" ht="36" hidden="1" customHeight="1" spans="1:7">
      <c r="A772" s="331">
        <v>21103</v>
      </c>
      <c r="B772" s="220" t="s">
        <v>620</v>
      </c>
      <c r="C772" s="332">
        <f>((((SUM(C773:C780))+0)+0)+0)+0</f>
        <v>0</v>
      </c>
      <c r="D772" s="332">
        <f>((((SUM(D773:D780))+0)+0)+0)+0</f>
        <v>0</v>
      </c>
      <c r="E772" s="186">
        <f t="shared" si="36"/>
        <v>0</v>
      </c>
      <c r="F772" s="187" t="str">
        <f t="shared" ref="F772:F835" si="37">IF(LEN(A772)=3,"是",IF(B772&lt;&gt;"",IF(SUM(C772:D772)&lt;&gt;0,"是","否"),"是"))</f>
        <v>否</v>
      </c>
      <c r="G772" s="333" t="str">
        <f t="shared" ref="G772:G835" si="38">IF(LEN(A772)=3,"类",IF(LEN(A772)=5,"款","项"))</f>
        <v>款</v>
      </c>
    </row>
    <row r="773" ht="36" hidden="1" customHeight="1" spans="1:7">
      <c r="A773" s="334">
        <v>2110301</v>
      </c>
      <c r="B773" s="335" t="s">
        <v>621</v>
      </c>
      <c r="C773" s="336">
        <v>0</v>
      </c>
      <c r="D773" s="336">
        <v>0</v>
      </c>
      <c r="E773" s="337">
        <f t="shared" si="36"/>
        <v>0</v>
      </c>
      <c r="F773" s="187" t="str">
        <f t="shared" si="37"/>
        <v>否</v>
      </c>
      <c r="G773" s="333" t="str">
        <f t="shared" si="38"/>
        <v>项</v>
      </c>
    </row>
    <row r="774" ht="36" hidden="1" customHeight="1" spans="1:7">
      <c r="A774" s="334">
        <v>2110302</v>
      </c>
      <c r="B774" s="335" t="s">
        <v>622</v>
      </c>
      <c r="C774" s="336">
        <v>0</v>
      </c>
      <c r="D774" s="336">
        <v>0</v>
      </c>
      <c r="E774" s="337">
        <f t="shared" si="36"/>
        <v>0</v>
      </c>
      <c r="F774" s="187" t="str">
        <f t="shared" si="37"/>
        <v>否</v>
      </c>
      <c r="G774" s="333" t="str">
        <f t="shared" si="38"/>
        <v>项</v>
      </c>
    </row>
    <row r="775" ht="36" hidden="1" customHeight="1" spans="1:7">
      <c r="A775" s="334">
        <v>2110303</v>
      </c>
      <c r="B775" s="335" t="s">
        <v>623</v>
      </c>
      <c r="C775" s="336">
        <v>0</v>
      </c>
      <c r="D775" s="336">
        <v>0</v>
      </c>
      <c r="E775" s="337">
        <f t="shared" si="36"/>
        <v>0</v>
      </c>
      <c r="F775" s="187" t="str">
        <f t="shared" si="37"/>
        <v>否</v>
      </c>
      <c r="G775" s="333" t="str">
        <f t="shared" si="38"/>
        <v>项</v>
      </c>
    </row>
    <row r="776" ht="36" hidden="1" customHeight="1" spans="1:7">
      <c r="A776" s="334">
        <v>2110304</v>
      </c>
      <c r="B776" s="335" t="s">
        <v>624</v>
      </c>
      <c r="C776" s="336">
        <v>0</v>
      </c>
      <c r="D776" s="336">
        <v>0</v>
      </c>
      <c r="E776" s="337">
        <f t="shared" si="36"/>
        <v>0</v>
      </c>
      <c r="F776" s="187" t="str">
        <f t="shared" si="37"/>
        <v>否</v>
      </c>
      <c r="G776" s="333" t="str">
        <f t="shared" si="38"/>
        <v>项</v>
      </c>
    </row>
    <row r="777" ht="36" hidden="1" customHeight="1" spans="1:7">
      <c r="A777" s="334">
        <v>2110305</v>
      </c>
      <c r="B777" s="335" t="s">
        <v>625</v>
      </c>
      <c r="C777" s="336">
        <v>0</v>
      </c>
      <c r="D777" s="336">
        <v>0</v>
      </c>
      <c r="E777" s="337">
        <f t="shared" si="36"/>
        <v>0</v>
      </c>
      <c r="F777" s="187" t="str">
        <f t="shared" si="37"/>
        <v>否</v>
      </c>
      <c r="G777" s="333" t="str">
        <f t="shared" si="38"/>
        <v>项</v>
      </c>
    </row>
    <row r="778" ht="36" hidden="1" customHeight="1" spans="1:7">
      <c r="A778" s="334">
        <v>2110306</v>
      </c>
      <c r="B778" s="335" t="s">
        <v>626</v>
      </c>
      <c r="C778" s="336">
        <v>0</v>
      </c>
      <c r="D778" s="336">
        <v>0</v>
      </c>
      <c r="E778" s="337">
        <f t="shared" si="36"/>
        <v>0</v>
      </c>
      <c r="F778" s="187" t="str">
        <f t="shared" si="37"/>
        <v>否</v>
      </c>
      <c r="G778" s="333" t="str">
        <f t="shared" si="38"/>
        <v>项</v>
      </c>
    </row>
    <row r="779" ht="36" hidden="1" customHeight="1" spans="1:7">
      <c r="A779" s="346">
        <v>2110307</v>
      </c>
      <c r="B779" s="335" t="s">
        <v>627</v>
      </c>
      <c r="C779" s="336">
        <v>0</v>
      </c>
      <c r="D779" s="336">
        <v>0</v>
      </c>
      <c r="E779" s="337">
        <f t="shared" si="36"/>
        <v>0</v>
      </c>
      <c r="F779" s="187" t="str">
        <f t="shared" si="37"/>
        <v>否</v>
      </c>
      <c r="G779" s="333" t="str">
        <f t="shared" si="38"/>
        <v>项</v>
      </c>
    </row>
    <row r="780" ht="36" hidden="1" customHeight="1" spans="1:7">
      <c r="A780" s="334">
        <v>2110399</v>
      </c>
      <c r="B780" s="335" t="s">
        <v>628</v>
      </c>
      <c r="C780" s="336">
        <v>0</v>
      </c>
      <c r="D780" s="336">
        <v>0</v>
      </c>
      <c r="E780" s="337">
        <f t="shared" si="36"/>
        <v>0</v>
      </c>
      <c r="F780" s="187" t="str">
        <f t="shared" si="37"/>
        <v>否</v>
      </c>
      <c r="G780" s="333" t="str">
        <f t="shared" si="38"/>
        <v>项</v>
      </c>
    </row>
    <row r="781" ht="32" customHeight="1" spans="1:7">
      <c r="A781" s="331">
        <v>21104</v>
      </c>
      <c r="B781" s="220" t="s">
        <v>629</v>
      </c>
      <c r="C781" s="332">
        <f>((((SUM(C782:C787))+0)+0)+0)+0</f>
        <v>140</v>
      </c>
      <c r="D781" s="332">
        <f>((((SUM(D782:D787))+0)+0)+0)+0</f>
        <v>0</v>
      </c>
      <c r="E781" s="186">
        <f t="shared" si="36"/>
        <v>-1</v>
      </c>
      <c r="F781" s="187" t="str">
        <f t="shared" si="37"/>
        <v>是</v>
      </c>
      <c r="G781" s="333" t="str">
        <f t="shared" si="38"/>
        <v>款</v>
      </c>
    </row>
    <row r="782" ht="32" customHeight="1" spans="1:7">
      <c r="A782" s="334">
        <v>2110401</v>
      </c>
      <c r="B782" s="335" t="s">
        <v>630</v>
      </c>
      <c r="C782" s="336">
        <v>70</v>
      </c>
      <c r="D782" s="336">
        <v>0</v>
      </c>
      <c r="E782" s="337">
        <f t="shared" si="36"/>
        <v>-1</v>
      </c>
      <c r="F782" s="187" t="str">
        <f t="shared" si="37"/>
        <v>是</v>
      </c>
      <c r="G782" s="333" t="str">
        <f t="shared" si="38"/>
        <v>项</v>
      </c>
    </row>
    <row r="783" ht="32" customHeight="1" spans="1:7">
      <c r="A783" s="334">
        <v>2110402</v>
      </c>
      <c r="B783" s="335" t="s">
        <v>631</v>
      </c>
      <c r="C783" s="336">
        <v>70</v>
      </c>
      <c r="D783" s="336">
        <v>0</v>
      </c>
      <c r="E783" s="337">
        <f t="shared" si="36"/>
        <v>-1</v>
      </c>
      <c r="F783" s="187" t="str">
        <f t="shared" si="37"/>
        <v>是</v>
      </c>
      <c r="G783" s="333" t="str">
        <f t="shared" si="38"/>
        <v>项</v>
      </c>
    </row>
    <row r="784" ht="36" hidden="1" customHeight="1" spans="1:7">
      <c r="A784" s="334">
        <v>2110404</v>
      </c>
      <c r="B784" s="335" t="s">
        <v>632</v>
      </c>
      <c r="C784" s="336">
        <v>0</v>
      </c>
      <c r="D784" s="336">
        <v>0</v>
      </c>
      <c r="E784" s="337">
        <f t="shared" si="36"/>
        <v>0</v>
      </c>
      <c r="F784" s="187" t="str">
        <f t="shared" si="37"/>
        <v>否</v>
      </c>
      <c r="G784" s="333" t="str">
        <f t="shared" si="38"/>
        <v>项</v>
      </c>
    </row>
    <row r="785" ht="36" hidden="1" customHeight="1" spans="1:7">
      <c r="A785" s="334">
        <v>2110405</v>
      </c>
      <c r="B785" s="335" t="s">
        <v>633</v>
      </c>
      <c r="C785" s="336">
        <v>0</v>
      </c>
      <c r="D785" s="336">
        <v>0</v>
      </c>
      <c r="E785" s="337">
        <f t="shared" si="36"/>
        <v>0</v>
      </c>
      <c r="F785" s="187" t="str">
        <f t="shared" si="37"/>
        <v>否</v>
      </c>
      <c r="G785" s="333" t="str">
        <f t="shared" si="38"/>
        <v>项</v>
      </c>
    </row>
    <row r="786" ht="36" hidden="1" customHeight="1" spans="1:7">
      <c r="A786" s="334">
        <v>2110406</v>
      </c>
      <c r="B786" s="335" t="s">
        <v>634</v>
      </c>
      <c r="C786" s="336">
        <v>0</v>
      </c>
      <c r="D786" s="336">
        <v>0</v>
      </c>
      <c r="E786" s="337">
        <f t="shared" si="36"/>
        <v>0</v>
      </c>
      <c r="F786" s="187" t="str">
        <f t="shared" si="37"/>
        <v>否</v>
      </c>
      <c r="G786" s="333" t="str">
        <f t="shared" si="38"/>
        <v>项</v>
      </c>
    </row>
    <row r="787" ht="36" hidden="1" customHeight="1" spans="1:7">
      <c r="A787" s="334">
        <v>2110499</v>
      </c>
      <c r="B787" s="335" t="s">
        <v>635</v>
      </c>
      <c r="C787" s="336">
        <v>0</v>
      </c>
      <c r="D787" s="336">
        <v>0</v>
      </c>
      <c r="E787" s="337">
        <f t="shared" si="36"/>
        <v>0</v>
      </c>
      <c r="F787" s="187" t="str">
        <f t="shared" si="37"/>
        <v>否</v>
      </c>
      <c r="G787" s="333" t="str">
        <f t="shared" si="38"/>
        <v>项</v>
      </c>
    </row>
    <row r="788" ht="32" customHeight="1" spans="1:7">
      <c r="A788" s="331">
        <v>21105</v>
      </c>
      <c r="B788" s="220" t="s">
        <v>636</v>
      </c>
      <c r="C788" s="332">
        <f>((((SUM(C789:C794))+0)+0)+0)+0</f>
        <v>981</v>
      </c>
      <c r="D788" s="332">
        <f>((((SUM(D789:D794))+0)+0)+0)+0</f>
        <v>0</v>
      </c>
      <c r="E788" s="186">
        <f t="shared" si="36"/>
        <v>-1</v>
      </c>
      <c r="F788" s="187" t="str">
        <f t="shared" si="37"/>
        <v>是</v>
      </c>
      <c r="G788" s="333" t="str">
        <f t="shared" si="38"/>
        <v>款</v>
      </c>
    </row>
    <row r="789" ht="32" customHeight="1" spans="1:7">
      <c r="A789" s="334">
        <v>2110501</v>
      </c>
      <c r="B789" s="335" t="s">
        <v>637</v>
      </c>
      <c r="C789" s="336">
        <v>981</v>
      </c>
      <c r="D789" s="336">
        <v>0</v>
      </c>
      <c r="E789" s="337">
        <f t="shared" si="36"/>
        <v>-1</v>
      </c>
      <c r="F789" s="187" t="str">
        <f t="shared" si="37"/>
        <v>是</v>
      </c>
      <c r="G789" s="333" t="str">
        <f t="shared" si="38"/>
        <v>项</v>
      </c>
    </row>
    <row r="790" ht="36" hidden="1" customHeight="1" spans="1:7">
      <c r="A790" s="334">
        <v>2110502</v>
      </c>
      <c r="B790" s="335" t="s">
        <v>638</v>
      </c>
      <c r="C790" s="336">
        <v>0</v>
      </c>
      <c r="D790" s="336">
        <v>0</v>
      </c>
      <c r="E790" s="337">
        <f t="shared" si="36"/>
        <v>0</v>
      </c>
      <c r="F790" s="187" t="str">
        <f t="shared" si="37"/>
        <v>否</v>
      </c>
      <c r="G790" s="333" t="str">
        <f t="shared" si="38"/>
        <v>项</v>
      </c>
    </row>
    <row r="791" ht="36" hidden="1" customHeight="1" spans="1:7">
      <c r="A791" s="334">
        <v>2110503</v>
      </c>
      <c r="B791" s="335" t="s">
        <v>639</v>
      </c>
      <c r="C791" s="336">
        <v>0</v>
      </c>
      <c r="D791" s="336">
        <v>0</v>
      </c>
      <c r="E791" s="337">
        <f t="shared" si="36"/>
        <v>0</v>
      </c>
      <c r="F791" s="187" t="str">
        <f t="shared" si="37"/>
        <v>否</v>
      </c>
      <c r="G791" s="333" t="str">
        <f t="shared" si="38"/>
        <v>项</v>
      </c>
    </row>
    <row r="792" ht="36" hidden="1" customHeight="1" spans="1:7">
      <c r="A792" s="334">
        <v>2110506</v>
      </c>
      <c r="B792" s="335" t="s">
        <v>640</v>
      </c>
      <c r="C792" s="336">
        <v>0</v>
      </c>
      <c r="D792" s="336">
        <v>0</v>
      </c>
      <c r="E792" s="337">
        <f t="shared" si="36"/>
        <v>0</v>
      </c>
      <c r="F792" s="187" t="str">
        <f t="shared" si="37"/>
        <v>否</v>
      </c>
      <c r="G792" s="333" t="str">
        <f t="shared" si="38"/>
        <v>项</v>
      </c>
    </row>
    <row r="793" ht="36" hidden="1" customHeight="1" spans="1:7">
      <c r="A793" s="334">
        <v>2110507</v>
      </c>
      <c r="B793" s="335" t="s">
        <v>641</v>
      </c>
      <c r="C793" s="336">
        <v>0</v>
      </c>
      <c r="D793" s="336">
        <v>0</v>
      </c>
      <c r="E793" s="337">
        <f t="shared" si="36"/>
        <v>0</v>
      </c>
      <c r="F793" s="187" t="str">
        <f t="shared" si="37"/>
        <v>否</v>
      </c>
      <c r="G793" s="333" t="str">
        <f t="shared" si="38"/>
        <v>项</v>
      </c>
    </row>
    <row r="794" ht="36" hidden="1" customHeight="1" spans="1:7">
      <c r="A794" s="334">
        <v>2110599</v>
      </c>
      <c r="B794" s="335" t="s">
        <v>642</v>
      </c>
      <c r="C794" s="336">
        <v>0</v>
      </c>
      <c r="D794" s="336">
        <v>0</v>
      </c>
      <c r="E794" s="337">
        <f t="shared" si="36"/>
        <v>0</v>
      </c>
      <c r="F794" s="187" t="str">
        <f t="shared" si="37"/>
        <v>否</v>
      </c>
      <c r="G794" s="333" t="str">
        <f t="shared" si="38"/>
        <v>项</v>
      </c>
    </row>
    <row r="795" ht="36" hidden="1" customHeight="1" spans="1:7">
      <c r="A795" s="331">
        <v>21107</v>
      </c>
      <c r="B795" s="220" t="s">
        <v>643</v>
      </c>
      <c r="C795" s="332">
        <f>((((SUM(C796:C797))+0)+0)+0)+0</f>
        <v>0</v>
      </c>
      <c r="D795" s="332">
        <f>((((SUM(D796:D797))+0)+0)+0)+0</f>
        <v>0</v>
      </c>
      <c r="E795" s="186">
        <f t="shared" si="36"/>
        <v>0</v>
      </c>
      <c r="F795" s="187" t="str">
        <f t="shared" si="37"/>
        <v>否</v>
      </c>
      <c r="G795" s="333" t="str">
        <f t="shared" si="38"/>
        <v>款</v>
      </c>
    </row>
    <row r="796" ht="36" hidden="1" customHeight="1" spans="1:7">
      <c r="A796" s="334">
        <v>2110704</v>
      </c>
      <c r="B796" s="335" t="s">
        <v>644</v>
      </c>
      <c r="C796" s="336">
        <v>0</v>
      </c>
      <c r="D796" s="336">
        <v>0</v>
      </c>
      <c r="E796" s="337">
        <f t="shared" si="36"/>
        <v>0</v>
      </c>
      <c r="F796" s="187" t="str">
        <f t="shared" si="37"/>
        <v>否</v>
      </c>
      <c r="G796" s="333" t="str">
        <f t="shared" si="38"/>
        <v>项</v>
      </c>
    </row>
    <row r="797" ht="36" hidden="1" customHeight="1" spans="1:7">
      <c r="A797" s="334">
        <v>2110799</v>
      </c>
      <c r="B797" s="335" t="s">
        <v>645</v>
      </c>
      <c r="C797" s="336">
        <v>0</v>
      </c>
      <c r="D797" s="336">
        <v>0</v>
      </c>
      <c r="E797" s="337">
        <f t="shared" si="36"/>
        <v>0</v>
      </c>
      <c r="F797" s="187" t="str">
        <f t="shared" si="37"/>
        <v>否</v>
      </c>
      <c r="G797" s="333" t="str">
        <f t="shared" si="38"/>
        <v>项</v>
      </c>
    </row>
    <row r="798" ht="36" hidden="1" customHeight="1" spans="1:7">
      <c r="A798" s="331">
        <v>21108</v>
      </c>
      <c r="B798" s="220" t="s">
        <v>646</v>
      </c>
      <c r="C798" s="332">
        <f>((((SUM(C799:C800))+0)+0)+0)+0</f>
        <v>0</v>
      </c>
      <c r="D798" s="332">
        <f>((((SUM(D799:D800))+0)+0)+0)+0</f>
        <v>0</v>
      </c>
      <c r="E798" s="186">
        <f t="shared" si="36"/>
        <v>0</v>
      </c>
      <c r="F798" s="187" t="str">
        <f t="shared" si="37"/>
        <v>否</v>
      </c>
      <c r="G798" s="333" t="str">
        <f t="shared" si="38"/>
        <v>款</v>
      </c>
    </row>
    <row r="799" ht="36" hidden="1" customHeight="1" spans="1:7">
      <c r="A799" s="334">
        <v>2110804</v>
      </c>
      <c r="B799" s="335" t="s">
        <v>647</v>
      </c>
      <c r="C799" s="336">
        <v>0</v>
      </c>
      <c r="D799" s="336">
        <v>0</v>
      </c>
      <c r="E799" s="337">
        <f t="shared" si="36"/>
        <v>0</v>
      </c>
      <c r="F799" s="187" t="str">
        <f t="shared" si="37"/>
        <v>否</v>
      </c>
      <c r="G799" s="333" t="str">
        <f t="shared" si="38"/>
        <v>项</v>
      </c>
    </row>
    <row r="800" ht="36" hidden="1" customHeight="1" spans="1:7">
      <c r="A800" s="334">
        <v>2110899</v>
      </c>
      <c r="B800" s="335" t="s">
        <v>648</v>
      </c>
      <c r="C800" s="336">
        <v>0</v>
      </c>
      <c r="D800" s="336">
        <v>0</v>
      </c>
      <c r="E800" s="337">
        <f t="shared" si="36"/>
        <v>0</v>
      </c>
      <c r="F800" s="187" t="str">
        <f t="shared" si="37"/>
        <v>否</v>
      </c>
      <c r="G800" s="333" t="str">
        <f t="shared" si="38"/>
        <v>项</v>
      </c>
    </row>
    <row r="801" ht="36" hidden="1" customHeight="1" spans="1:7">
      <c r="A801" s="331">
        <v>21109</v>
      </c>
      <c r="B801" s="220" t="s">
        <v>649</v>
      </c>
      <c r="C801" s="332">
        <f>((((C802)+0)+0)+0)+0</f>
        <v>0</v>
      </c>
      <c r="D801" s="332">
        <f>((((D802)+0)+0)+0)+0</f>
        <v>0</v>
      </c>
      <c r="E801" s="186">
        <f t="shared" si="36"/>
        <v>0</v>
      </c>
      <c r="F801" s="187" t="str">
        <f t="shared" si="37"/>
        <v>否</v>
      </c>
      <c r="G801" s="333" t="str">
        <f t="shared" si="38"/>
        <v>款</v>
      </c>
    </row>
    <row r="802" ht="36" hidden="1" customHeight="1" spans="1:7">
      <c r="A802" s="340">
        <v>2110901</v>
      </c>
      <c r="B802" s="349" t="s">
        <v>649</v>
      </c>
      <c r="C802" s="336">
        <v>0</v>
      </c>
      <c r="D802" s="336">
        <v>0</v>
      </c>
      <c r="E802" s="337">
        <f t="shared" si="36"/>
        <v>0</v>
      </c>
      <c r="F802" s="187" t="str">
        <f t="shared" si="37"/>
        <v>否</v>
      </c>
      <c r="G802" s="333" t="str">
        <f t="shared" si="38"/>
        <v>项</v>
      </c>
    </row>
    <row r="803" ht="32" customHeight="1" spans="1:7">
      <c r="A803" s="331">
        <v>21110</v>
      </c>
      <c r="B803" s="220" t="s">
        <v>650</v>
      </c>
      <c r="C803" s="332">
        <f>((((C804)+0)+0)+0)+0</f>
        <v>129</v>
      </c>
      <c r="D803" s="332">
        <f>((((D804)+0)+0)+0)+0</f>
        <v>0</v>
      </c>
      <c r="E803" s="186">
        <f t="shared" si="36"/>
        <v>-1</v>
      </c>
      <c r="F803" s="187" t="str">
        <f t="shared" si="37"/>
        <v>是</v>
      </c>
      <c r="G803" s="333" t="str">
        <f t="shared" si="38"/>
        <v>款</v>
      </c>
    </row>
    <row r="804" ht="32" customHeight="1" spans="1:7">
      <c r="A804" s="340">
        <v>2111001</v>
      </c>
      <c r="B804" s="349" t="s">
        <v>650</v>
      </c>
      <c r="C804" s="336">
        <v>129</v>
      </c>
      <c r="D804" s="336">
        <v>0</v>
      </c>
      <c r="E804" s="337">
        <f t="shared" si="36"/>
        <v>-1</v>
      </c>
      <c r="F804" s="187" t="str">
        <f t="shared" si="37"/>
        <v>是</v>
      </c>
      <c r="G804" s="333" t="str">
        <f t="shared" si="38"/>
        <v>项</v>
      </c>
    </row>
    <row r="805" ht="32" customHeight="1" spans="1:7">
      <c r="A805" s="331">
        <v>21111</v>
      </c>
      <c r="B805" s="220" t="s">
        <v>651</v>
      </c>
      <c r="C805" s="332">
        <f>((((SUM(C806:C810))+0)+0)+0)+0</f>
        <v>0</v>
      </c>
      <c r="D805" s="332">
        <f>((((SUM(D806:D810))+0)+0)+0)+0</f>
        <v>185</v>
      </c>
      <c r="E805" s="186">
        <f t="shared" si="36"/>
        <v>0</v>
      </c>
      <c r="F805" s="187" t="str">
        <f t="shared" si="37"/>
        <v>是</v>
      </c>
      <c r="G805" s="333" t="str">
        <f t="shared" si="38"/>
        <v>款</v>
      </c>
    </row>
    <row r="806" ht="32" customHeight="1" spans="1:7">
      <c r="A806" s="334">
        <v>2111101</v>
      </c>
      <c r="B806" s="335" t="s">
        <v>652</v>
      </c>
      <c r="C806" s="336">
        <v>0</v>
      </c>
      <c r="D806" s="336">
        <v>85</v>
      </c>
      <c r="E806" s="337">
        <f t="shared" si="36"/>
        <v>0</v>
      </c>
      <c r="F806" s="187" t="str">
        <f t="shared" si="37"/>
        <v>是</v>
      </c>
      <c r="G806" s="333" t="str">
        <f t="shared" si="38"/>
        <v>项</v>
      </c>
    </row>
    <row r="807" ht="32" customHeight="1" spans="1:7">
      <c r="A807" s="334">
        <v>2111102</v>
      </c>
      <c r="B807" s="335" t="s">
        <v>653</v>
      </c>
      <c r="C807" s="336">
        <v>0</v>
      </c>
      <c r="D807" s="336">
        <v>100</v>
      </c>
      <c r="E807" s="337">
        <f t="shared" si="36"/>
        <v>0</v>
      </c>
      <c r="F807" s="187" t="str">
        <f t="shared" si="37"/>
        <v>是</v>
      </c>
      <c r="G807" s="333" t="str">
        <f t="shared" si="38"/>
        <v>项</v>
      </c>
    </row>
    <row r="808" ht="36" hidden="1" customHeight="1" spans="1:7">
      <c r="A808" s="334">
        <v>2111103</v>
      </c>
      <c r="B808" s="335" t="s">
        <v>654</v>
      </c>
      <c r="C808" s="336">
        <v>0</v>
      </c>
      <c r="D808" s="336">
        <v>0</v>
      </c>
      <c r="E808" s="337">
        <f t="shared" si="36"/>
        <v>0</v>
      </c>
      <c r="F808" s="187" t="str">
        <f t="shared" si="37"/>
        <v>否</v>
      </c>
      <c r="G808" s="333" t="str">
        <f t="shared" si="38"/>
        <v>项</v>
      </c>
    </row>
    <row r="809" ht="36" hidden="1" customHeight="1" spans="1:7">
      <c r="A809" s="334">
        <v>2111104</v>
      </c>
      <c r="B809" s="335" t="s">
        <v>655</v>
      </c>
      <c r="C809" s="336">
        <v>0</v>
      </c>
      <c r="D809" s="336">
        <v>0</v>
      </c>
      <c r="E809" s="337">
        <f t="shared" si="36"/>
        <v>0</v>
      </c>
      <c r="F809" s="187" t="str">
        <f t="shared" si="37"/>
        <v>否</v>
      </c>
      <c r="G809" s="333" t="str">
        <f t="shared" si="38"/>
        <v>项</v>
      </c>
    </row>
    <row r="810" ht="36" hidden="1" customHeight="1" spans="1:7">
      <c r="A810" s="334">
        <v>2111199</v>
      </c>
      <c r="B810" s="335" t="s">
        <v>656</v>
      </c>
      <c r="C810" s="336">
        <v>0</v>
      </c>
      <c r="D810" s="336">
        <v>0</v>
      </c>
      <c r="E810" s="337">
        <f t="shared" si="36"/>
        <v>0</v>
      </c>
      <c r="F810" s="187" t="str">
        <f t="shared" si="37"/>
        <v>否</v>
      </c>
      <c r="G810" s="333" t="str">
        <f t="shared" si="38"/>
        <v>项</v>
      </c>
    </row>
    <row r="811" ht="36" hidden="1" customHeight="1" spans="1:7">
      <c r="A811" s="331">
        <v>21112</v>
      </c>
      <c r="B811" s="355" t="s">
        <v>657</v>
      </c>
      <c r="C811" s="332">
        <f>SUM(C812:C813)</f>
        <v>0</v>
      </c>
      <c r="D811" s="332">
        <f>SUM(D812:D813)</f>
        <v>0</v>
      </c>
      <c r="E811" s="186">
        <f t="shared" si="36"/>
        <v>0</v>
      </c>
      <c r="F811" s="187" t="str">
        <f t="shared" si="37"/>
        <v>否</v>
      </c>
      <c r="G811" s="333" t="str">
        <f t="shared" si="38"/>
        <v>款</v>
      </c>
    </row>
    <row r="812" ht="36" hidden="1" customHeight="1" spans="1:7">
      <c r="A812" s="346">
        <v>2111201</v>
      </c>
      <c r="B812" s="335" t="s">
        <v>658</v>
      </c>
      <c r="C812" s="336">
        <v>0</v>
      </c>
      <c r="D812" s="336">
        <v>0</v>
      </c>
      <c r="E812" s="337">
        <f t="shared" si="36"/>
        <v>0</v>
      </c>
      <c r="F812" s="187" t="str">
        <f t="shared" si="37"/>
        <v>否</v>
      </c>
      <c r="G812" s="333" t="str">
        <f t="shared" si="38"/>
        <v>项</v>
      </c>
    </row>
    <row r="813" ht="36" hidden="1" customHeight="1" spans="1:7">
      <c r="A813" s="345">
        <v>2111299</v>
      </c>
      <c r="B813" s="342" t="s">
        <v>659</v>
      </c>
      <c r="C813" s="332">
        <v>0</v>
      </c>
      <c r="D813" s="332">
        <v>0</v>
      </c>
      <c r="E813" s="186">
        <f t="shared" si="36"/>
        <v>0</v>
      </c>
      <c r="F813" s="187" t="str">
        <f t="shared" si="37"/>
        <v>否</v>
      </c>
      <c r="G813" s="333" t="str">
        <f t="shared" si="38"/>
        <v>项</v>
      </c>
    </row>
    <row r="814" ht="36" hidden="1" customHeight="1" spans="1:7">
      <c r="A814" s="331">
        <v>21113</v>
      </c>
      <c r="B814" s="220" t="s">
        <v>660</v>
      </c>
      <c r="C814" s="332">
        <f>((((C815)+0)+0)+0)+0</f>
        <v>0</v>
      </c>
      <c r="D814" s="332">
        <f>((((D815)+0)+0)+0)+0</f>
        <v>0</v>
      </c>
      <c r="E814" s="186">
        <f t="shared" si="36"/>
        <v>0</v>
      </c>
      <c r="F814" s="187" t="str">
        <f t="shared" si="37"/>
        <v>否</v>
      </c>
      <c r="G814" s="333" t="str">
        <f t="shared" si="38"/>
        <v>款</v>
      </c>
    </row>
    <row r="815" ht="36" hidden="1" customHeight="1" spans="1:7">
      <c r="A815" s="346">
        <v>2111301</v>
      </c>
      <c r="B815" s="335" t="s">
        <v>660</v>
      </c>
      <c r="C815" s="336">
        <v>0</v>
      </c>
      <c r="D815" s="336">
        <v>0</v>
      </c>
      <c r="E815" s="337">
        <f t="shared" si="36"/>
        <v>0</v>
      </c>
      <c r="F815" s="187" t="str">
        <f t="shared" si="37"/>
        <v>否</v>
      </c>
      <c r="G815" s="333" t="str">
        <f t="shared" si="38"/>
        <v>项</v>
      </c>
    </row>
    <row r="816" ht="36" hidden="1" customHeight="1" spans="1:7">
      <c r="A816" s="331">
        <v>21114</v>
      </c>
      <c r="B816" s="220" t="s">
        <v>661</v>
      </c>
      <c r="C816" s="332">
        <f>((((SUM(C817:C826))+0)+0)+0)+0</f>
        <v>0</v>
      </c>
      <c r="D816" s="332">
        <f>((((SUM(D817:D826))+0)+0)+0)+0</f>
        <v>0</v>
      </c>
      <c r="E816" s="186">
        <f t="shared" ref="E816:E879" si="39">IF(C816&lt;0,"",IFERROR(D816/C816-1,0))</f>
        <v>0</v>
      </c>
      <c r="F816" s="187" t="str">
        <f t="shared" si="37"/>
        <v>否</v>
      </c>
      <c r="G816" s="333" t="str">
        <f t="shared" si="38"/>
        <v>款</v>
      </c>
    </row>
    <row r="817" ht="36" hidden="1" customHeight="1" spans="1:7">
      <c r="A817" s="334">
        <v>2111401</v>
      </c>
      <c r="B817" s="335" t="s">
        <v>74</v>
      </c>
      <c r="C817" s="336">
        <v>0</v>
      </c>
      <c r="D817" s="336">
        <v>0</v>
      </c>
      <c r="E817" s="337">
        <f t="shared" si="39"/>
        <v>0</v>
      </c>
      <c r="F817" s="187" t="str">
        <f t="shared" si="37"/>
        <v>否</v>
      </c>
      <c r="G817" s="333" t="str">
        <f t="shared" si="38"/>
        <v>项</v>
      </c>
    </row>
    <row r="818" ht="36" hidden="1" customHeight="1" spans="1:7">
      <c r="A818" s="334">
        <v>2111402</v>
      </c>
      <c r="B818" s="335" t="s">
        <v>75</v>
      </c>
      <c r="C818" s="336">
        <v>0</v>
      </c>
      <c r="D818" s="336">
        <v>0</v>
      </c>
      <c r="E818" s="337">
        <f t="shared" si="39"/>
        <v>0</v>
      </c>
      <c r="F818" s="187" t="str">
        <f t="shared" si="37"/>
        <v>否</v>
      </c>
      <c r="G818" s="333" t="str">
        <f t="shared" si="38"/>
        <v>项</v>
      </c>
    </row>
    <row r="819" ht="36" hidden="1" customHeight="1" spans="1:7">
      <c r="A819" s="334">
        <v>2111403</v>
      </c>
      <c r="B819" s="335" t="s">
        <v>76</v>
      </c>
      <c r="C819" s="336">
        <v>0</v>
      </c>
      <c r="D819" s="336">
        <v>0</v>
      </c>
      <c r="E819" s="337">
        <f t="shared" si="39"/>
        <v>0</v>
      </c>
      <c r="F819" s="187" t="str">
        <f t="shared" si="37"/>
        <v>否</v>
      </c>
      <c r="G819" s="333" t="str">
        <f t="shared" si="38"/>
        <v>项</v>
      </c>
    </row>
    <row r="820" ht="36" hidden="1" customHeight="1" spans="1:7">
      <c r="A820" s="334">
        <v>2111406</v>
      </c>
      <c r="B820" s="335" t="s">
        <v>662</v>
      </c>
      <c r="C820" s="336">
        <v>0</v>
      </c>
      <c r="D820" s="336">
        <v>0</v>
      </c>
      <c r="E820" s="337">
        <f t="shared" si="39"/>
        <v>0</v>
      </c>
      <c r="F820" s="187" t="str">
        <f t="shared" si="37"/>
        <v>否</v>
      </c>
      <c r="G820" s="333" t="str">
        <f t="shared" si="38"/>
        <v>项</v>
      </c>
    </row>
    <row r="821" ht="36" hidden="1" customHeight="1" spans="1:7">
      <c r="A821" s="334">
        <v>2111407</v>
      </c>
      <c r="B821" s="335" t="s">
        <v>663</v>
      </c>
      <c r="C821" s="336">
        <v>0</v>
      </c>
      <c r="D821" s="336">
        <v>0</v>
      </c>
      <c r="E821" s="337">
        <f t="shared" si="39"/>
        <v>0</v>
      </c>
      <c r="F821" s="187" t="str">
        <f t="shared" si="37"/>
        <v>否</v>
      </c>
      <c r="G821" s="333" t="str">
        <f t="shared" si="38"/>
        <v>项</v>
      </c>
    </row>
    <row r="822" ht="36" hidden="1" customHeight="1" spans="1:7">
      <c r="A822" s="334">
        <v>2111408</v>
      </c>
      <c r="B822" s="335" t="s">
        <v>664</v>
      </c>
      <c r="C822" s="336">
        <v>0</v>
      </c>
      <c r="D822" s="336">
        <v>0</v>
      </c>
      <c r="E822" s="337">
        <f t="shared" si="39"/>
        <v>0</v>
      </c>
      <c r="F822" s="187" t="str">
        <f t="shared" si="37"/>
        <v>否</v>
      </c>
      <c r="G822" s="333" t="str">
        <f t="shared" si="38"/>
        <v>项</v>
      </c>
    </row>
    <row r="823" ht="36" hidden="1" customHeight="1" spans="1:7">
      <c r="A823" s="334">
        <v>2111411</v>
      </c>
      <c r="B823" s="335" t="s">
        <v>114</v>
      </c>
      <c r="C823" s="336">
        <v>0</v>
      </c>
      <c r="D823" s="336">
        <v>0</v>
      </c>
      <c r="E823" s="337">
        <f t="shared" si="39"/>
        <v>0</v>
      </c>
      <c r="F823" s="187" t="str">
        <f t="shared" si="37"/>
        <v>否</v>
      </c>
      <c r="G823" s="333" t="str">
        <f t="shared" si="38"/>
        <v>项</v>
      </c>
    </row>
    <row r="824" ht="36" hidden="1" customHeight="1" spans="1:7">
      <c r="A824" s="334">
        <v>2111413</v>
      </c>
      <c r="B824" s="335" t="s">
        <v>665</v>
      </c>
      <c r="C824" s="336">
        <v>0</v>
      </c>
      <c r="D824" s="336">
        <v>0</v>
      </c>
      <c r="E824" s="337">
        <f t="shared" si="39"/>
        <v>0</v>
      </c>
      <c r="F824" s="187" t="str">
        <f t="shared" si="37"/>
        <v>否</v>
      </c>
      <c r="G824" s="333" t="str">
        <f t="shared" si="38"/>
        <v>项</v>
      </c>
    </row>
    <row r="825" ht="36" hidden="1" customHeight="1" spans="1:7">
      <c r="A825" s="334">
        <v>2111450</v>
      </c>
      <c r="B825" s="335" t="s">
        <v>83</v>
      </c>
      <c r="C825" s="336">
        <v>0</v>
      </c>
      <c r="D825" s="336">
        <v>0</v>
      </c>
      <c r="E825" s="337">
        <f t="shared" si="39"/>
        <v>0</v>
      </c>
      <c r="F825" s="187" t="str">
        <f t="shared" si="37"/>
        <v>否</v>
      </c>
      <c r="G825" s="333" t="str">
        <f t="shared" si="38"/>
        <v>项</v>
      </c>
    </row>
    <row r="826" ht="36" hidden="1" customHeight="1" spans="1:7">
      <c r="A826" s="334">
        <v>2111499</v>
      </c>
      <c r="B826" s="335" t="s">
        <v>666</v>
      </c>
      <c r="C826" s="336">
        <v>0</v>
      </c>
      <c r="D826" s="336">
        <v>0</v>
      </c>
      <c r="E826" s="337">
        <f t="shared" si="39"/>
        <v>0</v>
      </c>
      <c r="F826" s="187" t="str">
        <f t="shared" si="37"/>
        <v>否</v>
      </c>
      <c r="G826" s="333" t="str">
        <f t="shared" si="38"/>
        <v>项</v>
      </c>
    </row>
    <row r="827" ht="32" customHeight="1" spans="1:7">
      <c r="A827" s="331">
        <v>21199</v>
      </c>
      <c r="B827" s="220" t="s">
        <v>667</v>
      </c>
      <c r="C827" s="332">
        <f>((((C828)+0)+0)+0)+0</f>
        <v>0</v>
      </c>
      <c r="D827" s="332">
        <f>((((D828)+0)+0)+0)+0</f>
        <v>1200</v>
      </c>
      <c r="E827" s="186">
        <f t="shared" si="39"/>
        <v>0</v>
      </c>
      <c r="F827" s="187" t="str">
        <f t="shared" si="37"/>
        <v>是</v>
      </c>
      <c r="G827" s="333" t="str">
        <f t="shared" si="38"/>
        <v>款</v>
      </c>
    </row>
    <row r="828" ht="32" customHeight="1" spans="1:7">
      <c r="A828" s="346">
        <v>2119999</v>
      </c>
      <c r="B828" s="335" t="s">
        <v>667</v>
      </c>
      <c r="C828" s="336">
        <v>0</v>
      </c>
      <c r="D828" s="336">
        <v>1200</v>
      </c>
      <c r="E828" s="337">
        <f t="shared" si="39"/>
        <v>0</v>
      </c>
      <c r="F828" s="187" t="str">
        <f t="shared" si="37"/>
        <v>是</v>
      </c>
      <c r="G828" s="333" t="str">
        <f t="shared" si="38"/>
        <v>项</v>
      </c>
    </row>
    <row r="829" ht="36" hidden="1" customHeight="1" spans="1:7">
      <c r="A829" s="122" t="s">
        <v>668</v>
      </c>
      <c r="B829" s="344" t="s">
        <v>210</v>
      </c>
      <c r="C829" s="336"/>
      <c r="D829" s="336">
        <v>0</v>
      </c>
      <c r="E829" s="186">
        <f t="shared" si="39"/>
        <v>0</v>
      </c>
      <c r="F829" s="187" t="str">
        <f t="shared" si="37"/>
        <v>否</v>
      </c>
      <c r="G829" s="333" t="str">
        <f t="shared" si="38"/>
        <v>项</v>
      </c>
    </row>
    <row r="830" ht="32" customHeight="1" spans="1:7">
      <c r="A830" s="331">
        <v>212</v>
      </c>
      <c r="B830" s="171" t="s">
        <v>669</v>
      </c>
      <c r="C830" s="332">
        <f>((((SUM(C831,C842,C844,C847,C849,C851,C853))+0)+0)+0)+0</f>
        <v>11000</v>
      </c>
      <c r="D830" s="332">
        <f>((((SUM(D831,D842,D844,D847,D849,D851,D853))+0)+0)+0)+0</f>
        <v>13000</v>
      </c>
      <c r="E830" s="186">
        <f t="shared" si="39"/>
        <v>0.182</v>
      </c>
      <c r="F830" s="187" t="str">
        <f t="shared" si="37"/>
        <v>是</v>
      </c>
      <c r="G830" s="333" t="str">
        <f t="shared" si="38"/>
        <v>类</v>
      </c>
    </row>
    <row r="831" ht="32" customHeight="1" spans="1:7">
      <c r="A831" s="331">
        <v>21201</v>
      </c>
      <c r="B831" s="220" t="s">
        <v>670</v>
      </c>
      <c r="C831" s="332">
        <f>((((SUM(C832:C841))+0)+0)+0)+0</f>
        <v>3066</v>
      </c>
      <c r="D831" s="332">
        <f>((((SUM(D832:D841))+0)+0)+0)+0</f>
        <v>3138</v>
      </c>
      <c r="E831" s="186">
        <f t="shared" si="39"/>
        <v>0.023</v>
      </c>
      <c r="F831" s="187" t="str">
        <f t="shared" si="37"/>
        <v>是</v>
      </c>
      <c r="G831" s="333" t="str">
        <f t="shared" si="38"/>
        <v>款</v>
      </c>
    </row>
    <row r="832" ht="32" customHeight="1" spans="1:7">
      <c r="A832" s="334">
        <v>2120101</v>
      </c>
      <c r="B832" s="335" t="s">
        <v>74</v>
      </c>
      <c r="C832" s="336">
        <v>272</v>
      </c>
      <c r="D832" s="336">
        <v>269</v>
      </c>
      <c r="E832" s="337">
        <f t="shared" si="39"/>
        <v>-0.011</v>
      </c>
      <c r="F832" s="187" t="str">
        <f t="shared" si="37"/>
        <v>是</v>
      </c>
      <c r="G832" s="333" t="str">
        <f t="shared" si="38"/>
        <v>项</v>
      </c>
    </row>
    <row r="833" ht="36" hidden="1" customHeight="1" spans="1:7">
      <c r="A833" s="334">
        <v>2120102</v>
      </c>
      <c r="B833" s="335" t="s">
        <v>75</v>
      </c>
      <c r="C833" s="336">
        <v>0</v>
      </c>
      <c r="D833" s="336">
        <v>0</v>
      </c>
      <c r="E833" s="337">
        <f t="shared" si="39"/>
        <v>0</v>
      </c>
      <c r="F833" s="187" t="str">
        <f t="shared" si="37"/>
        <v>否</v>
      </c>
      <c r="G833" s="333" t="str">
        <f t="shared" si="38"/>
        <v>项</v>
      </c>
    </row>
    <row r="834" ht="32" customHeight="1" spans="1:7">
      <c r="A834" s="334">
        <v>2120103</v>
      </c>
      <c r="B834" s="335" t="s">
        <v>76</v>
      </c>
      <c r="C834" s="336">
        <v>845</v>
      </c>
      <c r="D834" s="336">
        <v>822</v>
      </c>
      <c r="E834" s="337">
        <f t="shared" si="39"/>
        <v>-0.027</v>
      </c>
      <c r="F834" s="187" t="str">
        <f t="shared" si="37"/>
        <v>是</v>
      </c>
      <c r="G834" s="333" t="str">
        <f t="shared" si="38"/>
        <v>项</v>
      </c>
    </row>
    <row r="835" ht="32" customHeight="1" spans="1:7">
      <c r="A835" s="334">
        <v>2120104</v>
      </c>
      <c r="B835" s="335" t="s">
        <v>671</v>
      </c>
      <c r="C835" s="336">
        <v>1949</v>
      </c>
      <c r="D835" s="336">
        <v>2047</v>
      </c>
      <c r="E835" s="337">
        <f t="shared" si="39"/>
        <v>0.05</v>
      </c>
      <c r="F835" s="187" t="str">
        <f t="shared" si="37"/>
        <v>是</v>
      </c>
      <c r="G835" s="333" t="str">
        <f t="shared" si="38"/>
        <v>项</v>
      </c>
    </row>
    <row r="836" ht="36" hidden="1" customHeight="1" spans="1:7">
      <c r="A836" s="334">
        <v>2120105</v>
      </c>
      <c r="B836" s="335" t="s">
        <v>672</v>
      </c>
      <c r="C836" s="336">
        <v>0</v>
      </c>
      <c r="D836" s="336">
        <v>0</v>
      </c>
      <c r="E836" s="337">
        <f t="shared" si="39"/>
        <v>0</v>
      </c>
      <c r="F836" s="187" t="str">
        <f t="shared" ref="F836:F899" si="40">IF(LEN(A836)=3,"是",IF(B836&lt;&gt;"",IF(SUM(C836:D836)&lt;&gt;0,"是","否"),"是"))</f>
        <v>否</v>
      </c>
      <c r="G836" s="333" t="str">
        <f t="shared" ref="G836:G899" si="41">IF(LEN(A836)=3,"类",IF(LEN(A836)=5,"款","项"))</f>
        <v>项</v>
      </c>
    </row>
    <row r="837" ht="36" hidden="1" customHeight="1" spans="1:7">
      <c r="A837" s="334">
        <v>2120106</v>
      </c>
      <c r="B837" s="335" t="s">
        <v>673</v>
      </c>
      <c r="C837" s="336">
        <v>0</v>
      </c>
      <c r="D837" s="336">
        <v>0</v>
      </c>
      <c r="E837" s="337">
        <f t="shared" si="39"/>
        <v>0</v>
      </c>
      <c r="F837" s="187" t="str">
        <f t="shared" si="40"/>
        <v>否</v>
      </c>
      <c r="G837" s="333" t="str">
        <f t="shared" si="41"/>
        <v>项</v>
      </c>
    </row>
    <row r="838" ht="36" hidden="1" customHeight="1" spans="1:7">
      <c r="A838" s="334">
        <v>2120107</v>
      </c>
      <c r="B838" s="335" t="s">
        <v>674</v>
      </c>
      <c r="C838" s="336">
        <v>0</v>
      </c>
      <c r="D838" s="336">
        <v>0</v>
      </c>
      <c r="E838" s="337">
        <f t="shared" si="39"/>
        <v>0</v>
      </c>
      <c r="F838" s="187" t="str">
        <f t="shared" si="40"/>
        <v>否</v>
      </c>
      <c r="G838" s="333" t="str">
        <f t="shared" si="41"/>
        <v>项</v>
      </c>
    </row>
    <row r="839" ht="36" hidden="1" customHeight="1" spans="1:7">
      <c r="A839" s="334">
        <v>2120109</v>
      </c>
      <c r="B839" s="335" t="s">
        <v>675</v>
      </c>
      <c r="C839" s="336">
        <v>0</v>
      </c>
      <c r="D839" s="336">
        <v>0</v>
      </c>
      <c r="E839" s="337">
        <f t="shared" si="39"/>
        <v>0</v>
      </c>
      <c r="F839" s="187" t="str">
        <f t="shared" si="40"/>
        <v>否</v>
      </c>
      <c r="G839" s="333" t="str">
        <f t="shared" si="41"/>
        <v>项</v>
      </c>
    </row>
    <row r="840" ht="36" hidden="1" customHeight="1" spans="1:7">
      <c r="A840" s="334">
        <v>2120110</v>
      </c>
      <c r="B840" s="335" t="s">
        <v>676</v>
      </c>
      <c r="C840" s="336">
        <v>0</v>
      </c>
      <c r="D840" s="336">
        <v>0</v>
      </c>
      <c r="E840" s="337">
        <f t="shared" si="39"/>
        <v>0</v>
      </c>
      <c r="F840" s="187" t="str">
        <f t="shared" si="40"/>
        <v>否</v>
      </c>
      <c r="G840" s="333" t="str">
        <f t="shared" si="41"/>
        <v>项</v>
      </c>
    </row>
    <row r="841" ht="36" hidden="1" customHeight="1" spans="1:7">
      <c r="A841" s="334">
        <v>2120199</v>
      </c>
      <c r="B841" s="335" t="s">
        <v>677</v>
      </c>
      <c r="C841" s="336">
        <v>0</v>
      </c>
      <c r="D841" s="336">
        <v>0</v>
      </c>
      <c r="E841" s="337">
        <f t="shared" si="39"/>
        <v>0</v>
      </c>
      <c r="F841" s="187" t="str">
        <f t="shared" si="40"/>
        <v>否</v>
      </c>
      <c r="G841" s="333" t="str">
        <f t="shared" si="41"/>
        <v>项</v>
      </c>
    </row>
    <row r="842" ht="32" customHeight="1" spans="1:7">
      <c r="A842" s="331">
        <v>21202</v>
      </c>
      <c r="B842" s="220" t="s">
        <v>678</v>
      </c>
      <c r="C842" s="332">
        <f>((((C843)+0)+0)+0)+0</f>
        <v>53</v>
      </c>
      <c r="D842" s="332">
        <f>((((D843)+0)+0)+0)+0</f>
        <v>0</v>
      </c>
      <c r="E842" s="186">
        <f t="shared" si="39"/>
        <v>-1</v>
      </c>
      <c r="F842" s="187" t="str">
        <f t="shared" si="40"/>
        <v>是</v>
      </c>
      <c r="G842" s="333" t="str">
        <f t="shared" si="41"/>
        <v>款</v>
      </c>
    </row>
    <row r="843" ht="32" customHeight="1" spans="1:7">
      <c r="A843" s="340">
        <v>2120201</v>
      </c>
      <c r="B843" s="349" t="s">
        <v>678</v>
      </c>
      <c r="C843" s="336">
        <v>53</v>
      </c>
      <c r="D843" s="336">
        <v>0</v>
      </c>
      <c r="E843" s="337">
        <f t="shared" si="39"/>
        <v>-1</v>
      </c>
      <c r="F843" s="187" t="str">
        <f t="shared" si="40"/>
        <v>是</v>
      </c>
      <c r="G843" s="333" t="str">
        <f t="shared" si="41"/>
        <v>项</v>
      </c>
    </row>
    <row r="844" ht="32" customHeight="1" spans="1:7">
      <c r="A844" s="331">
        <v>21203</v>
      </c>
      <c r="B844" s="220" t="s">
        <v>679</v>
      </c>
      <c r="C844" s="332">
        <f>((((SUM(C845:C846))+0)+0)+0)+0</f>
        <v>3826</v>
      </c>
      <c r="D844" s="332">
        <f>((((SUM(D845:D846))+0)+0)+0)+0</f>
        <v>7054</v>
      </c>
      <c r="E844" s="186">
        <f t="shared" si="39"/>
        <v>0.844</v>
      </c>
      <c r="F844" s="187" t="str">
        <f t="shared" si="40"/>
        <v>是</v>
      </c>
      <c r="G844" s="333" t="str">
        <f t="shared" si="41"/>
        <v>款</v>
      </c>
    </row>
    <row r="845" ht="36" hidden="1" customHeight="1" spans="1:7">
      <c r="A845" s="334">
        <v>2120303</v>
      </c>
      <c r="B845" s="335" t="s">
        <v>680</v>
      </c>
      <c r="C845" s="336">
        <v>0</v>
      </c>
      <c r="D845" s="336">
        <v>0</v>
      </c>
      <c r="E845" s="337">
        <f t="shared" si="39"/>
        <v>0</v>
      </c>
      <c r="F845" s="187" t="str">
        <f t="shared" si="40"/>
        <v>否</v>
      </c>
      <c r="G845" s="333" t="str">
        <f t="shared" si="41"/>
        <v>项</v>
      </c>
    </row>
    <row r="846" ht="32" customHeight="1" spans="1:7">
      <c r="A846" s="334">
        <v>2120399</v>
      </c>
      <c r="B846" s="335" t="s">
        <v>681</v>
      </c>
      <c r="C846" s="336">
        <v>3826</v>
      </c>
      <c r="D846" s="336">
        <v>7054</v>
      </c>
      <c r="E846" s="337">
        <f t="shared" si="39"/>
        <v>0.844</v>
      </c>
      <c r="F846" s="187" t="str">
        <f t="shared" si="40"/>
        <v>是</v>
      </c>
      <c r="G846" s="333" t="str">
        <f t="shared" si="41"/>
        <v>项</v>
      </c>
    </row>
    <row r="847" ht="32" customHeight="1" spans="1:7">
      <c r="A847" s="331">
        <v>21205</v>
      </c>
      <c r="B847" s="220" t="s">
        <v>682</v>
      </c>
      <c r="C847" s="332">
        <f t="shared" ref="C847:C851" si="42">((((C848)+0)+0)+0)+0</f>
        <v>3731</v>
      </c>
      <c r="D847" s="332">
        <f t="shared" ref="D847:D851" si="43">((((D848)+0)+0)+0)+0</f>
        <v>2634</v>
      </c>
      <c r="E847" s="186">
        <f t="shared" si="39"/>
        <v>-0.294</v>
      </c>
      <c r="F847" s="187" t="str">
        <f t="shared" si="40"/>
        <v>是</v>
      </c>
      <c r="G847" s="333" t="str">
        <f t="shared" si="41"/>
        <v>款</v>
      </c>
    </row>
    <row r="848" ht="32" customHeight="1" spans="1:7">
      <c r="A848" s="340">
        <v>2120501</v>
      </c>
      <c r="B848" s="349" t="s">
        <v>682</v>
      </c>
      <c r="C848" s="336">
        <v>3731</v>
      </c>
      <c r="D848" s="336">
        <v>2634</v>
      </c>
      <c r="E848" s="337">
        <f t="shared" si="39"/>
        <v>-0.294</v>
      </c>
      <c r="F848" s="187" t="str">
        <f t="shared" si="40"/>
        <v>是</v>
      </c>
      <c r="G848" s="333" t="str">
        <f t="shared" si="41"/>
        <v>项</v>
      </c>
    </row>
    <row r="849" ht="36" hidden="1" customHeight="1" spans="1:7">
      <c r="A849" s="331">
        <v>21206</v>
      </c>
      <c r="B849" s="220" t="s">
        <v>683</v>
      </c>
      <c r="C849" s="332">
        <f t="shared" si="42"/>
        <v>0</v>
      </c>
      <c r="D849" s="332">
        <f t="shared" si="43"/>
        <v>0</v>
      </c>
      <c r="E849" s="186">
        <f t="shared" si="39"/>
        <v>0</v>
      </c>
      <c r="F849" s="187" t="str">
        <f t="shared" si="40"/>
        <v>否</v>
      </c>
      <c r="G849" s="333" t="str">
        <f t="shared" si="41"/>
        <v>款</v>
      </c>
    </row>
    <row r="850" ht="36" hidden="1" customHeight="1" spans="1:7">
      <c r="A850" s="340">
        <v>2120601</v>
      </c>
      <c r="B850" s="349" t="s">
        <v>683</v>
      </c>
      <c r="C850" s="336">
        <v>0</v>
      </c>
      <c r="D850" s="336">
        <v>0</v>
      </c>
      <c r="E850" s="337">
        <f t="shared" si="39"/>
        <v>0</v>
      </c>
      <c r="F850" s="187" t="str">
        <f t="shared" si="40"/>
        <v>否</v>
      </c>
      <c r="G850" s="333" t="str">
        <f t="shared" si="41"/>
        <v>项</v>
      </c>
    </row>
    <row r="851" ht="32" customHeight="1" spans="1:7">
      <c r="A851" s="331">
        <v>21299</v>
      </c>
      <c r="B851" s="220" t="s">
        <v>684</v>
      </c>
      <c r="C851" s="332">
        <f t="shared" si="42"/>
        <v>324</v>
      </c>
      <c r="D851" s="332">
        <f t="shared" si="43"/>
        <v>174</v>
      </c>
      <c r="E851" s="186">
        <f t="shared" si="39"/>
        <v>-0.463</v>
      </c>
      <c r="F851" s="187" t="str">
        <f t="shared" si="40"/>
        <v>是</v>
      </c>
      <c r="G851" s="333" t="str">
        <f t="shared" si="41"/>
        <v>款</v>
      </c>
    </row>
    <row r="852" ht="32" customHeight="1" spans="1:7">
      <c r="A852" s="340">
        <v>2129999</v>
      </c>
      <c r="B852" s="349" t="s">
        <v>684</v>
      </c>
      <c r="C852" s="336">
        <v>324</v>
      </c>
      <c r="D852" s="336">
        <v>174</v>
      </c>
      <c r="E852" s="337">
        <f t="shared" si="39"/>
        <v>-0.463</v>
      </c>
      <c r="F852" s="187" t="str">
        <f t="shared" si="40"/>
        <v>是</v>
      </c>
      <c r="G852" s="333" t="str">
        <f t="shared" si="41"/>
        <v>项</v>
      </c>
    </row>
    <row r="853" ht="36" hidden="1" customHeight="1" spans="1:7">
      <c r="A853" s="343" t="s">
        <v>685</v>
      </c>
      <c r="B853" s="344" t="s">
        <v>210</v>
      </c>
      <c r="C853" s="336"/>
      <c r="D853" s="336">
        <v>0</v>
      </c>
      <c r="E853" s="186">
        <f t="shared" si="39"/>
        <v>0</v>
      </c>
      <c r="F853" s="187" t="str">
        <f t="shared" si="40"/>
        <v>否</v>
      </c>
      <c r="G853" s="333" t="str">
        <f t="shared" si="41"/>
        <v>项</v>
      </c>
    </row>
    <row r="854" ht="32" customHeight="1" spans="1:7">
      <c r="A854" s="331">
        <v>213</v>
      </c>
      <c r="B854" s="171" t="s">
        <v>686</v>
      </c>
      <c r="C854" s="332">
        <f>((((SUM(C855,C881,C904,C932,C943,C950,C956,C959,C962:C963))+0)+0)+0)+0</f>
        <v>51274</v>
      </c>
      <c r="D854" s="332">
        <f>((((SUM(D855,D881,D904,D932,D943,D950,D956,D959,D962:D963))+0)+0)+0)+0</f>
        <v>32065</v>
      </c>
      <c r="E854" s="186">
        <f t="shared" si="39"/>
        <v>-0.375</v>
      </c>
      <c r="F854" s="187" t="str">
        <f t="shared" si="40"/>
        <v>是</v>
      </c>
      <c r="G854" s="333" t="str">
        <f t="shared" si="41"/>
        <v>类</v>
      </c>
    </row>
    <row r="855" ht="32" customHeight="1" spans="1:7">
      <c r="A855" s="331">
        <v>21301</v>
      </c>
      <c r="B855" s="220" t="s">
        <v>687</v>
      </c>
      <c r="C855" s="332">
        <f>((((SUM(C856:C880))+0)+0)+0)+0</f>
        <v>28031</v>
      </c>
      <c r="D855" s="332">
        <f>((((SUM(D856:D880))+0)+0)+0)+0</f>
        <v>17283</v>
      </c>
      <c r="E855" s="186">
        <f t="shared" si="39"/>
        <v>-0.383</v>
      </c>
      <c r="F855" s="187" t="str">
        <f t="shared" si="40"/>
        <v>是</v>
      </c>
      <c r="G855" s="333" t="str">
        <f t="shared" si="41"/>
        <v>款</v>
      </c>
    </row>
    <row r="856" ht="32" customHeight="1" spans="1:7">
      <c r="A856" s="334">
        <v>2130101</v>
      </c>
      <c r="B856" s="335" t="s">
        <v>74</v>
      </c>
      <c r="C856" s="336">
        <v>566</v>
      </c>
      <c r="D856" s="336">
        <v>574</v>
      </c>
      <c r="E856" s="337">
        <f t="shared" si="39"/>
        <v>0.014</v>
      </c>
      <c r="F856" s="187" t="str">
        <f t="shared" si="40"/>
        <v>是</v>
      </c>
      <c r="G856" s="333" t="str">
        <f t="shared" si="41"/>
        <v>项</v>
      </c>
    </row>
    <row r="857" ht="32" customHeight="1" spans="1:7">
      <c r="A857" s="334">
        <v>2130102</v>
      </c>
      <c r="B857" s="335" t="s">
        <v>75</v>
      </c>
      <c r="C857" s="336">
        <v>221</v>
      </c>
      <c r="D857" s="336">
        <v>219</v>
      </c>
      <c r="E857" s="337">
        <f t="shared" si="39"/>
        <v>-0.009</v>
      </c>
      <c r="F857" s="187" t="str">
        <f t="shared" si="40"/>
        <v>是</v>
      </c>
      <c r="G857" s="333" t="str">
        <f t="shared" si="41"/>
        <v>项</v>
      </c>
    </row>
    <row r="858" ht="36" hidden="1" customHeight="1" spans="1:7">
      <c r="A858" s="334">
        <v>2130103</v>
      </c>
      <c r="B858" s="335" t="s">
        <v>76</v>
      </c>
      <c r="C858" s="336">
        <v>0</v>
      </c>
      <c r="D858" s="336">
        <v>0</v>
      </c>
      <c r="E858" s="337">
        <f t="shared" si="39"/>
        <v>0</v>
      </c>
      <c r="F858" s="187" t="str">
        <f t="shared" si="40"/>
        <v>否</v>
      </c>
      <c r="G858" s="333" t="str">
        <f t="shared" si="41"/>
        <v>项</v>
      </c>
    </row>
    <row r="859" ht="32" customHeight="1" spans="1:7">
      <c r="A859" s="334">
        <v>2130104</v>
      </c>
      <c r="B859" s="335" t="s">
        <v>83</v>
      </c>
      <c r="C859" s="336">
        <v>6153</v>
      </c>
      <c r="D859" s="336">
        <v>4684</v>
      </c>
      <c r="E859" s="337">
        <f t="shared" si="39"/>
        <v>-0.239</v>
      </c>
      <c r="F859" s="187" t="str">
        <f t="shared" si="40"/>
        <v>是</v>
      </c>
      <c r="G859" s="333" t="str">
        <f t="shared" si="41"/>
        <v>项</v>
      </c>
    </row>
    <row r="860" ht="36" hidden="1" customHeight="1" spans="1:7">
      <c r="A860" s="334">
        <v>2130105</v>
      </c>
      <c r="B860" s="335" t="s">
        <v>688</v>
      </c>
      <c r="C860" s="336">
        <v>0</v>
      </c>
      <c r="D860" s="336">
        <v>0</v>
      </c>
      <c r="E860" s="337">
        <f t="shared" si="39"/>
        <v>0</v>
      </c>
      <c r="F860" s="187" t="str">
        <f t="shared" si="40"/>
        <v>否</v>
      </c>
      <c r="G860" s="333" t="str">
        <f t="shared" si="41"/>
        <v>项</v>
      </c>
    </row>
    <row r="861" ht="32" customHeight="1" spans="1:7">
      <c r="A861" s="334">
        <v>2130106</v>
      </c>
      <c r="B861" s="335" t="s">
        <v>689</v>
      </c>
      <c r="C861" s="336">
        <v>493</v>
      </c>
      <c r="D861" s="336">
        <v>10200</v>
      </c>
      <c r="E861" s="337">
        <f t="shared" si="39"/>
        <v>19.69</v>
      </c>
      <c r="F861" s="187" t="str">
        <f t="shared" si="40"/>
        <v>是</v>
      </c>
      <c r="G861" s="333" t="str">
        <f t="shared" si="41"/>
        <v>项</v>
      </c>
    </row>
    <row r="862" ht="32" customHeight="1" spans="1:7">
      <c r="A862" s="334">
        <v>2130108</v>
      </c>
      <c r="B862" s="335" t="s">
        <v>690</v>
      </c>
      <c r="C862" s="336">
        <v>31</v>
      </c>
      <c r="D862" s="336">
        <v>10</v>
      </c>
      <c r="E862" s="337">
        <f t="shared" si="39"/>
        <v>-0.677</v>
      </c>
      <c r="F862" s="187" t="str">
        <f t="shared" si="40"/>
        <v>是</v>
      </c>
      <c r="G862" s="333" t="str">
        <f t="shared" si="41"/>
        <v>项</v>
      </c>
    </row>
    <row r="863" ht="32" customHeight="1" spans="1:7">
      <c r="A863" s="334">
        <v>2130109</v>
      </c>
      <c r="B863" s="335" t="s">
        <v>691</v>
      </c>
      <c r="C863" s="336">
        <v>10</v>
      </c>
      <c r="D863" s="336">
        <v>38</v>
      </c>
      <c r="E863" s="337">
        <f t="shared" si="39"/>
        <v>2.8</v>
      </c>
      <c r="F863" s="187" t="str">
        <f t="shared" si="40"/>
        <v>是</v>
      </c>
      <c r="G863" s="333" t="str">
        <f t="shared" si="41"/>
        <v>项</v>
      </c>
    </row>
    <row r="864" ht="36" hidden="1" customHeight="1" spans="1:7">
      <c r="A864" s="334">
        <v>2130110</v>
      </c>
      <c r="B864" s="335" t="s">
        <v>692</v>
      </c>
      <c r="C864" s="336">
        <v>0</v>
      </c>
      <c r="D864" s="336">
        <v>0</v>
      </c>
      <c r="E864" s="337">
        <f t="shared" si="39"/>
        <v>0</v>
      </c>
      <c r="F864" s="187" t="str">
        <f t="shared" si="40"/>
        <v>否</v>
      </c>
      <c r="G864" s="333" t="str">
        <f t="shared" si="41"/>
        <v>项</v>
      </c>
    </row>
    <row r="865" ht="36" hidden="1" customHeight="1" spans="1:7">
      <c r="A865" s="334">
        <v>2130111</v>
      </c>
      <c r="B865" s="335" t="s">
        <v>693</v>
      </c>
      <c r="C865" s="336">
        <v>0</v>
      </c>
      <c r="D865" s="336">
        <v>0</v>
      </c>
      <c r="E865" s="337">
        <f t="shared" si="39"/>
        <v>0</v>
      </c>
      <c r="F865" s="187" t="str">
        <f t="shared" si="40"/>
        <v>否</v>
      </c>
      <c r="G865" s="333" t="str">
        <f t="shared" si="41"/>
        <v>项</v>
      </c>
    </row>
    <row r="866" ht="36" hidden="1" customHeight="1" spans="1:7">
      <c r="A866" s="334">
        <v>2130112</v>
      </c>
      <c r="B866" s="335" t="s">
        <v>694</v>
      </c>
      <c r="C866" s="336">
        <v>0</v>
      </c>
      <c r="D866" s="336">
        <v>0</v>
      </c>
      <c r="E866" s="337">
        <f t="shared" si="39"/>
        <v>0</v>
      </c>
      <c r="F866" s="187" t="str">
        <f t="shared" si="40"/>
        <v>否</v>
      </c>
      <c r="G866" s="333" t="str">
        <f t="shared" si="41"/>
        <v>项</v>
      </c>
    </row>
    <row r="867" ht="36" hidden="1" customHeight="1" spans="1:7">
      <c r="A867" s="334">
        <v>2130114</v>
      </c>
      <c r="B867" s="335" t="s">
        <v>695</v>
      </c>
      <c r="C867" s="336">
        <v>0</v>
      </c>
      <c r="D867" s="336">
        <v>0</v>
      </c>
      <c r="E867" s="337">
        <f t="shared" si="39"/>
        <v>0</v>
      </c>
      <c r="F867" s="187" t="str">
        <f t="shared" si="40"/>
        <v>否</v>
      </c>
      <c r="G867" s="333" t="str">
        <f t="shared" si="41"/>
        <v>项</v>
      </c>
    </row>
    <row r="868" ht="36" hidden="1" customHeight="1" spans="1:7">
      <c r="A868" s="334">
        <v>2130119</v>
      </c>
      <c r="B868" s="335" t="s">
        <v>696</v>
      </c>
      <c r="C868" s="336">
        <v>0</v>
      </c>
      <c r="D868" s="336">
        <v>0</v>
      </c>
      <c r="E868" s="337">
        <f t="shared" si="39"/>
        <v>0</v>
      </c>
      <c r="F868" s="187" t="str">
        <f t="shared" si="40"/>
        <v>否</v>
      </c>
      <c r="G868" s="333" t="str">
        <f t="shared" si="41"/>
        <v>项</v>
      </c>
    </row>
    <row r="869" ht="32" customHeight="1" spans="1:7">
      <c r="A869" s="334">
        <v>2130120</v>
      </c>
      <c r="B869" s="335" t="s">
        <v>697</v>
      </c>
      <c r="C869" s="336">
        <v>3632</v>
      </c>
      <c r="D869" s="336">
        <v>0</v>
      </c>
      <c r="E869" s="337">
        <f t="shared" si="39"/>
        <v>-1</v>
      </c>
      <c r="F869" s="187" t="str">
        <f t="shared" si="40"/>
        <v>是</v>
      </c>
      <c r="G869" s="333" t="str">
        <f t="shared" si="41"/>
        <v>项</v>
      </c>
    </row>
    <row r="870" ht="36" hidden="1" customHeight="1" spans="1:7">
      <c r="A870" s="334">
        <v>2130121</v>
      </c>
      <c r="B870" s="335" t="s">
        <v>698</v>
      </c>
      <c r="C870" s="336">
        <v>0</v>
      </c>
      <c r="D870" s="336">
        <v>0</v>
      </c>
      <c r="E870" s="337">
        <f t="shared" si="39"/>
        <v>0</v>
      </c>
      <c r="F870" s="187" t="str">
        <f t="shared" si="40"/>
        <v>否</v>
      </c>
      <c r="G870" s="333" t="str">
        <f t="shared" si="41"/>
        <v>项</v>
      </c>
    </row>
    <row r="871" ht="32" customHeight="1" spans="1:7">
      <c r="A871" s="334">
        <v>2130122</v>
      </c>
      <c r="B871" s="335" t="s">
        <v>699</v>
      </c>
      <c r="C871" s="336">
        <v>15887</v>
      </c>
      <c r="D871" s="336">
        <v>467</v>
      </c>
      <c r="E871" s="337">
        <f t="shared" si="39"/>
        <v>-0.971</v>
      </c>
      <c r="F871" s="187" t="str">
        <f t="shared" si="40"/>
        <v>是</v>
      </c>
      <c r="G871" s="333" t="str">
        <f t="shared" si="41"/>
        <v>项</v>
      </c>
    </row>
    <row r="872" ht="36" hidden="1" customHeight="1" spans="1:7">
      <c r="A872" s="334">
        <v>2130124</v>
      </c>
      <c r="B872" s="335" t="s">
        <v>700</v>
      </c>
      <c r="C872" s="336">
        <v>0</v>
      </c>
      <c r="D872" s="336">
        <v>0</v>
      </c>
      <c r="E872" s="337">
        <f t="shared" si="39"/>
        <v>0</v>
      </c>
      <c r="F872" s="187" t="str">
        <f t="shared" si="40"/>
        <v>否</v>
      </c>
      <c r="G872" s="333" t="str">
        <f t="shared" si="41"/>
        <v>项</v>
      </c>
    </row>
    <row r="873" ht="36" hidden="1" customHeight="1" spans="1:7">
      <c r="A873" s="334">
        <v>2130125</v>
      </c>
      <c r="B873" s="335" t="s">
        <v>701</v>
      </c>
      <c r="C873" s="336">
        <v>0</v>
      </c>
      <c r="D873" s="336">
        <v>0</v>
      </c>
      <c r="E873" s="337">
        <f t="shared" si="39"/>
        <v>0</v>
      </c>
      <c r="F873" s="187" t="str">
        <f t="shared" si="40"/>
        <v>否</v>
      </c>
      <c r="G873" s="333" t="str">
        <f t="shared" si="41"/>
        <v>项</v>
      </c>
    </row>
    <row r="874" ht="32" customHeight="1" spans="1:7">
      <c r="A874" s="334">
        <v>2130126</v>
      </c>
      <c r="B874" s="335" t="s">
        <v>702</v>
      </c>
      <c r="C874" s="336">
        <v>30</v>
      </c>
      <c r="D874" s="336">
        <v>0</v>
      </c>
      <c r="E874" s="337">
        <f t="shared" si="39"/>
        <v>-1</v>
      </c>
      <c r="F874" s="187" t="str">
        <f t="shared" si="40"/>
        <v>是</v>
      </c>
      <c r="G874" s="333" t="str">
        <f t="shared" si="41"/>
        <v>项</v>
      </c>
    </row>
    <row r="875" ht="32" customHeight="1" spans="1:7">
      <c r="A875" s="334">
        <v>2130135</v>
      </c>
      <c r="B875" s="335" t="s">
        <v>703</v>
      </c>
      <c r="C875" s="336">
        <v>87</v>
      </c>
      <c r="D875" s="336">
        <v>0</v>
      </c>
      <c r="E875" s="337">
        <f t="shared" si="39"/>
        <v>-1</v>
      </c>
      <c r="F875" s="187" t="str">
        <f t="shared" si="40"/>
        <v>是</v>
      </c>
      <c r="G875" s="333" t="str">
        <f t="shared" si="41"/>
        <v>项</v>
      </c>
    </row>
    <row r="876" ht="36" hidden="1" customHeight="1" spans="1:7">
      <c r="A876" s="334">
        <v>2130142</v>
      </c>
      <c r="B876" s="335" t="s">
        <v>704</v>
      </c>
      <c r="C876" s="336">
        <v>0</v>
      </c>
      <c r="D876" s="336">
        <v>0</v>
      </c>
      <c r="E876" s="337">
        <f t="shared" si="39"/>
        <v>0</v>
      </c>
      <c r="F876" s="187" t="str">
        <f t="shared" si="40"/>
        <v>否</v>
      </c>
      <c r="G876" s="333" t="str">
        <f t="shared" si="41"/>
        <v>项</v>
      </c>
    </row>
    <row r="877" ht="36" hidden="1" customHeight="1" spans="1:7">
      <c r="A877" s="334">
        <v>2130148</v>
      </c>
      <c r="B877" s="335" t="s">
        <v>705</v>
      </c>
      <c r="C877" s="336">
        <v>0</v>
      </c>
      <c r="D877" s="336">
        <v>0</v>
      </c>
      <c r="E877" s="337">
        <f t="shared" si="39"/>
        <v>0</v>
      </c>
      <c r="F877" s="187" t="str">
        <f t="shared" si="40"/>
        <v>否</v>
      </c>
      <c r="G877" s="333" t="str">
        <f t="shared" si="41"/>
        <v>项</v>
      </c>
    </row>
    <row r="878" ht="36" hidden="1" customHeight="1" spans="1:7">
      <c r="A878" s="334">
        <v>2130152</v>
      </c>
      <c r="B878" s="335" t="s">
        <v>706</v>
      </c>
      <c r="C878" s="336">
        <v>0</v>
      </c>
      <c r="D878" s="336">
        <v>0</v>
      </c>
      <c r="E878" s="337">
        <f t="shared" si="39"/>
        <v>0</v>
      </c>
      <c r="F878" s="187" t="str">
        <f t="shared" si="40"/>
        <v>否</v>
      </c>
      <c r="G878" s="333" t="str">
        <f t="shared" si="41"/>
        <v>项</v>
      </c>
    </row>
    <row r="879" ht="32" customHeight="1" spans="1:7">
      <c r="A879" s="334">
        <v>2130153</v>
      </c>
      <c r="B879" s="335" t="s">
        <v>707</v>
      </c>
      <c r="C879" s="336">
        <v>921</v>
      </c>
      <c r="D879" s="336">
        <v>1091</v>
      </c>
      <c r="E879" s="337">
        <f t="shared" si="39"/>
        <v>0.185</v>
      </c>
      <c r="F879" s="187" t="str">
        <f t="shared" si="40"/>
        <v>是</v>
      </c>
      <c r="G879" s="333" t="str">
        <f t="shared" si="41"/>
        <v>项</v>
      </c>
    </row>
    <row r="880" ht="36" hidden="1" customHeight="1" spans="1:7">
      <c r="A880" s="334">
        <v>2130199</v>
      </c>
      <c r="B880" s="335" t="s">
        <v>708</v>
      </c>
      <c r="C880" s="336">
        <v>0</v>
      </c>
      <c r="D880" s="336">
        <v>0</v>
      </c>
      <c r="E880" s="337">
        <f t="shared" ref="E880:E943" si="44">IF(C880&lt;0,"",IFERROR(D880/C880-1,0))</f>
        <v>0</v>
      </c>
      <c r="F880" s="187" t="str">
        <f t="shared" si="40"/>
        <v>否</v>
      </c>
      <c r="G880" s="333" t="str">
        <f t="shared" si="41"/>
        <v>项</v>
      </c>
    </row>
    <row r="881" ht="32" customHeight="1" spans="1:7">
      <c r="A881" s="331">
        <v>21302</v>
      </c>
      <c r="B881" s="220" t="s">
        <v>709</v>
      </c>
      <c r="C881" s="332">
        <f>((((SUM(C882:C903))+0)+0)+0)+0</f>
        <v>1454</v>
      </c>
      <c r="D881" s="332">
        <f>((((SUM(D882:D903))+0)+0)+0)+0</f>
        <v>1310</v>
      </c>
      <c r="E881" s="186">
        <f t="shared" si="44"/>
        <v>-0.099</v>
      </c>
      <c r="F881" s="187" t="str">
        <f t="shared" si="40"/>
        <v>是</v>
      </c>
      <c r="G881" s="333" t="str">
        <f t="shared" si="41"/>
        <v>款</v>
      </c>
    </row>
    <row r="882" ht="32" customHeight="1" spans="1:7">
      <c r="A882" s="334">
        <v>2130201</v>
      </c>
      <c r="B882" s="335" t="s">
        <v>74</v>
      </c>
      <c r="C882" s="336">
        <v>196</v>
      </c>
      <c r="D882" s="336">
        <v>196</v>
      </c>
      <c r="E882" s="337">
        <f t="shared" si="44"/>
        <v>0</v>
      </c>
      <c r="F882" s="187" t="str">
        <f t="shared" si="40"/>
        <v>是</v>
      </c>
      <c r="G882" s="333" t="str">
        <f t="shared" si="41"/>
        <v>项</v>
      </c>
    </row>
    <row r="883" ht="36" hidden="1" customHeight="1" spans="1:7">
      <c r="A883" s="334">
        <v>2130202</v>
      </c>
      <c r="B883" s="335" t="s">
        <v>75</v>
      </c>
      <c r="C883" s="336">
        <v>0</v>
      </c>
      <c r="D883" s="336">
        <v>0</v>
      </c>
      <c r="E883" s="337">
        <f t="shared" si="44"/>
        <v>0</v>
      </c>
      <c r="F883" s="187" t="str">
        <f t="shared" si="40"/>
        <v>否</v>
      </c>
      <c r="G883" s="333" t="str">
        <f t="shared" si="41"/>
        <v>项</v>
      </c>
    </row>
    <row r="884" ht="36" hidden="1" customHeight="1" spans="1:7">
      <c r="A884" s="334">
        <v>2130203</v>
      </c>
      <c r="B884" s="335" t="s">
        <v>76</v>
      </c>
      <c r="C884" s="336">
        <v>0</v>
      </c>
      <c r="D884" s="336">
        <v>0</v>
      </c>
      <c r="E884" s="337">
        <f t="shared" si="44"/>
        <v>0</v>
      </c>
      <c r="F884" s="187" t="str">
        <f t="shared" si="40"/>
        <v>否</v>
      </c>
      <c r="G884" s="333" t="str">
        <f t="shared" si="41"/>
        <v>项</v>
      </c>
    </row>
    <row r="885" ht="32" customHeight="1" spans="1:7">
      <c r="A885" s="334">
        <v>2130204</v>
      </c>
      <c r="B885" s="335" t="s">
        <v>710</v>
      </c>
      <c r="C885" s="336">
        <v>977</v>
      </c>
      <c r="D885" s="336">
        <v>1074</v>
      </c>
      <c r="E885" s="337">
        <f t="shared" si="44"/>
        <v>0.099</v>
      </c>
      <c r="F885" s="187" t="str">
        <f t="shared" si="40"/>
        <v>是</v>
      </c>
      <c r="G885" s="333" t="str">
        <f t="shared" si="41"/>
        <v>项</v>
      </c>
    </row>
    <row r="886" ht="36" hidden="1" customHeight="1" spans="1:7">
      <c r="A886" s="334">
        <v>2130205</v>
      </c>
      <c r="B886" s="335" t="s">
        <v>711</v>
      </c>
      <c r="C886" s="336">
        <v>0</v>
      </c>
      <c r="D886" s="336">
        <v>0</v>
      </c>
      <c r="E886" s="337">
        <f t="shared" si="44"/>
        <v>0</v>
      </c>
      <c r="F886" s="187" t="str">
        <f t="shared" si="40"/>
        <v>否</v>
      </c>
      <c r="G886" s="333" t="str">
        <f t="shared" si="41"/>
        <v>项</v>
      </c>
    </row>
    <row r="887" ht="36" hidden="1" customHeight="1" spans="1:7">
      <c r="A887" s="334">
        <v>2130206</v>
      </c>
      <c r="B887" s="335" t="s">
        <v>712</v>
      </c>
      <c r="C887" s="336">
        <v>0</v>
      </c>
      <c r="D887" s="336">
        <v>0</v>
      </c>
      <c r="E887" s="337">
        <f t="shared" si="44"/>
        <v>0</v>
      </c>
      <c r="F887" s="187" t="str">
        <f t="shared" si="40"/>
        <v>否</v>
      </c>
      <c r="G887" s="333" t="str">
        <f t="shared" si="41"/>
        <v>项</v>
      </c>
    </row>
    <row r="888" ht="36" hidden="1" customHeight="1" spans="1:7">
      <c r="A888" s="334">
        <v>2130207</v>
      </c>
      <c r="B888" s="335" t="s">
        <v>713</v>
      </c>
      <c r="C888" s="336">
        <v>0</v>
      </c>
      <c r="D888" s="336">
        <v>0</v>
      </c>
      <c r="E888" s="337">
        <f t="shared" si="44"/>
        <v>0</v>
      </c>
      <c r="F888" s="187" t="str">
        <f t="shared" si="40"/>
        <v>否</v>
      </c>
      <c r="G888" s="333" t="str">
        <f t="shared" si="41"/>
        <v>项</v>
      </c>
    </row>
    <row r="889" ht="32" customHeight="1" spans="1:7">
      <c r="A889" s="334">
        <v>2130209</v>
      </c>
      <c r="B889" s="335" t="s">
        <v>714</v>
      </c>
      <c r="C889" s="336">
        <v>253</v>
      </c>
      <c r="D889" s="336">
        <v>0</v>
      </c>
      <c r="E889" s="337">
        <f t="shared" si="44"/>
        <v>-1</v>
      </c>
      <c r="F889" s="187" t="str">
        <f t="shared" si="40"/>
        <v>是</v>
      </c>
      <c r="G889" s="333" t="str">
        <f t="shared" si="41"/>
        <v>项</v>
      </c>
    </row>
    <row r="890" ht="36" hidden="1" customHeight="1" spans="1:7">
      <c r="A890" s="334">
        <v>2130211</v>
      </c>
      <c r="B890" s="335" t="s">
        <v>715</v>
      </c>
      <c r="C890" s="336">
        <v>0</v>
      </c>
      <c r="D890" s="336">
        <v>0</v>
      </c>
      <c r="E890" s="337">
        <f t="shared" si="44"/>
        <v>0</v>
      </c>
      <c r="F890" s="187" t="str">
        <f t="shared" si="40"/>
        <v>否</v>
      </c>
      <c r="G890" s="333" t="str">
        <f t="shared" si="41"/>
        <v>项</v>
      </c>
    </row>
    <row r="891" ht="36" hidden="1" customHeight="1" spans="1:7">
      <c r="A891" s="334">
        <v>2130212</v>
      </c>
      <c r="B891" s="335" t="s">
        <v>716</v>
      </c>
      <c r="C891" s="336">
        <v>0</v>
      </c>
      <c r="D891" s="336">
        <v>0</v>
      </c>
      <c r="E891" s="337">
        <f t="shared" si="44"/>
        <v>0</v>
      </c>
      <c r="F891" s="187" t="str">
        <f t="shared" si="40"/>
        <v>否</v>
      </c>
      <c r="G891" s="333" t="str">
        <f t="shared" si="41"/>
        <v>项</v>
      </c>
    </row>
    <row r="892" ht="36" hidden="1" customHeight="1" spans="1:7">
      <c r="A892" s="334">
        <v>2130213</v>
      </c>
      <c r="B892" s="335" t="s">
        <v>717</v>
      </c>
      <c r="C892" s="336">
        <v>0</v>
      </c>
      <c r="D892" s="336">
        <v>0</v>
      </c>
      <c r="E892" s="337">
        <f t="shared" si="44"/>
        <v>0</v>
      </c>
      <c r="F892" s="187" t="str">
        <f t="shared" si="40"/>
        <v>否</v>
      </c>
      <c r="G892" s="333" t="str">
        <f t="shared" si="41"/>
        <v>项</v>
      </c>
    </row>
    <row r="893" ht="36" hidden="1" customHeight="1" spans="1:7">
      <c r="A893" s="334">
        <v>2130217</v>
      </c>
      <c r="B893" s="335" t="s">
        <v>718</v>
      </c>
      <c r="C893" s="336">
        <v>0</v>
      </c>
      <c r="D893" s="336">
        <v>0</v>
      </c>
      <c r="E893" s="337">
        <f t="shared" si="44"/>
        <v>0</v>
      </c>
      <c r="F893" s="187" t="str">
        <f t="shared" si="40"/>
        <v>否</v>
      </c>
      <c r="G893" s="333" t="str">
        <f t="shared" si="41"/>
        <v>项</v>
      </c>
    </row>
    <row r="894" ht="36" hidden="1" customHeight="1" spans="1:7">
      <c r="A894" s="334">
        <v>2130220</v>
      </c>
      <c r="B894" s="335" t="s">
        <v>212</v>
      </c>
      <c r="C894" s="336">
        <v>0</v>
      </c>
      <c r="D894" s="336">
        <v>0</v>
      </c>
      <c r="E894" s="337">
        <f t="shared" si="44"/>
        <v>0</v>
      </c>
      <c r="F894" s="187" t="str">
        <f t="shared" si="40"/>
        <v>否</v>
      </c>
      <c r="G894" s="333" t="str">
        <f t="shared" si="41"/>
        <v>项</v>
      </c>
    </row>
    <row r="895" ht="36" hidden="1" customHeight="1" spans="1:7">
      <c r="A895" s="334">
        <v>2130221</v>
      </c>
      <c r="B895" s="335" t="s">
        <v>719</v>
      </c>
      <c r="C895" s="336">
        <v>0</v>
      </c>
      <c r="D895" s="336">
        <v>0</v>
      </c>
      <c r="E895" s="337">
        <f t="shared" si="44"/>
        <v>0</v>
      </c>
      <c r="F895" s="187" t="str">
        <f t="shared" si="40"/>
        <v>否</v>
      </c>
      <c r="G895" s="333" t="str">
        <f t="shared" si="41"/>
        <v>项</v>
      </c>
    </row>
    <row r="896" ht="36" hidden="1" customHeight="1" spans="1:7">
      <c r="A896" s="334">
        <v>2130223</v>
      </c>
      <c r="B896" s="335" t="s">
        <v>720</v>
      </c>
      <c r="C896" s="336">
        <v>0</v>
      </c>
      <c r="D896" s="336">
        <v>0</v>
      </c>
      <c r="E896" s="337">
        <f t="shared" si="44"/>
        <v>0</v>
      </c>
      <c r="F896" s="187" t="str">
        <f t="shared" si="40"/>
        <v>否</v>
      </c>
      <c r="G896" s="333" t="str">
        <f t="shared" si="41"/>
        <v>项</v>
      </c>
    </row>
    <row r="897" ht="36" hidden="1" customHeight="1" spans="1:7">
      <c r="A897" s="334">
        <v>2130226</v>
      </c>
      <c r="B897" s="335" t="s">
        <v>721</v>
      </c>
      <c r="C897" s="336">
        <v>0</v>
      </c>
      <c r="D897" s="336">
        <v>0</v>
      </c>
      <c r="E897" s="337">
        <f t="shared" si="44"/>
        <v>0</v>
      </c>
      <c r="F897" s="187" t="str">
        <f t="shared" si="40"/>
        <v>否</v>
      </c>
      <c r="G897" s="333" t="str">
        <f t="shared" si="41"/>
        <v>项</v>
      </c>
    </row>
    <row r="898" ht="36" hidden="1" customHeight="1" spans="1:7">
      <c r="A898" s="334">
        <v>2130227</v>
      </c>
      <c r="B898" s="335" t="s">
        <v>722</v>
      </c>
      <c r="C898" s="336">
        <v>0</v>
      </c>
      <c r="D898" s="336">
        <v>0</v>
      </c>
      <c r="E898" s="337">
        <f t="shared" si="44"/>
        <v>0</v>
      </c>
      <c r="F898" s="187" t="str">
        <f t="shared" si="40"/>
        <v>否</v>
      </c>
      <c r="G898" s="333" t="str">
        <f t="shared" si="41"/>
        <v>项</v>
      </c>
    </row>
    <row r="899" ht="32" customHeight="1" spans="1:7">
      <c r="A899" s="334">
        <v>2130234</v>
      </c>
      <c r="B899" s="335" t="s">
        <v>723</v>
      </c>
      <c r="C899" s="336">
        <v>23</v>
      </c>
      <c r="D899" s="336">
        <v>35</v>
      </c>
      <c r="E899" s="337">
        <f t="shared" si="44"/>
        <v>0.522</v>
      </c>
      <c r="F899" s="187" t="str">
        <f t="shared" si="40"/>
        <v>是</v>
      </c>
      <c r="G899" s="333" t="str">
        <f t="shared" si="41"/>
        <v>项</v>
      </c>
    </row>
    <row r="900" ht="36" hidden="1" customHeight="1" spans="1:7">
      <c r="A900" s="334">
        <v>2130236</v>
      </c>
      <c r="B900" s="335" t="s">
        <v>724</v>
      </c>
      <c r="C900" s="336">
        <v>0</v>
      </c>
      <c r="D900" s="336">
        <v>0</v>
      </c>
      <c r="E900" s="337">
        <f t="shared" si="44"/>
        <v>0</v>
      </c>
      <c r="F900" s="187" t="str">
        <f t="shared" ref="F900:F963" si="45">IF(LEN(A900)=3,"是",IF(B900&lt;&gt;"",IF(SUM(C900:D900)&lt;&gt;0,"是","否"),"是"))</f>
        <v>否</v>
      </c>
      <c r="G900" s="333" t="str">
        <f t="shared" ref="G900:G963" si="46">IF(LEN(A900)=3,"类",IF(LEN(A900)=5,"款","项"))</f>
        <v>项</v>
      </c>
    </row>
    <row r="901" ht="36" hidden="1" customHeight="1" spans="1:7">
      <c r="A901" s="334">
        <v>2130237</v>
      </c>
      <c r="B901" s="335" t="s">
        <v>694</v>
      </c>
      <c r="C901" s="336">
        <v>0</v>
      </c>
      <c r="D901" s="336">
        <v>0</v>
      </c>
      <c r="E901" s="337">
        <f t="shared" si="44"/>
        <v>0</v>
      </c>
      <c r="F901" s="187" t="str">
        <f t="shared" si="45"/>
        <v>否</v>
      </c>
      <c r="G901" s="333" t="str">
        <f t="shared" si="46"/>
        <v>项</v>
      </c>
    </row>
    <row r="902" ht="36" hidden="1" customHeight="1" spans="1:7">
      <c r="A902" s="334">
        <v>2130238</v>
      </c>
      <c r="B902" s="335" t="s">
        <v>725</v>
      </c>
      <c r="C902" s="336">
        <v>0</v>
      </c>
      <c r="D902" s="336">
        <v>0</v>
      </c>
      <c r="E902" s="337">
        <f t="shared" si="44"/>
        <v>0</v>
      </c>
      <c r="F902" s="187" t="str">
        <f t="shared" si="45"/>
        <v>否</v>
      </c>
      <c r="G902" s="333" t="str">
        <f t="shared" si="46"/>
        <v>项</v>
      </c>
    </row>
    <row r="903" ht="32" customHeight="1" spans="1:7">
      <c r="A903" s="334">
        <v>2130299</v>
      </c>
      <c r="B903" s="335" t="s">
        <v>726</v>
      </c>
      <c r="C903" s="336">
        <v>5</v>
      </c>
      <c r="D903" s="336">
        <v>5</v>
      </c>
      <c r="E903" s="337">
        <f t="shared" si="44"/>
        <v>0</v>
      </c>
      <c r="F903" s="187" t="str">
        <f t="shared" si="45"/>
        <v>是</v>
      </c>
      <c r="G903" s="333" t="str">
        <f t="shared" si="46"/>
        <v>项</v>
      </c>
    </row>
    <row r="904" ht="32" customHeight="1" spans="1:7">
      <c r="A904" s="331">
        <v>21303</v>
      </c>
      <c r="B904" s="220" t="s">
        <v>727</v>
      </c>
      <c r="C904" s="332">
        <f>((((SUM(C905:C931))+0)+0)+0)+0</f>
        <v>5827</v>
      </c>
      <c r="D904" s="332">
        <f>((((SUM(D905:D931))+0)+0)+0)+0</f>
        <v>4261</v>
      </c>
      <c r="E904" s="186">
        <f t="shared" si="44"/>
        <v>-0.269</v>
      </c>
      <c r="F904" s="187" t="str">
        <f t="shared" si="45"/>
        <v>是</v>
      </c>
      <c r="G904" s="333" t="str">
        <f t="shared" si="46"/>
        <v>款</v>
      </c>
    </row>
    <row r="905" ht="32" customHeight="1" spans="1:7">
      <c r="A905" s="334">
        <v>2130301</v>
      </c>
      <c r="B905" s="335" t="s">
        <v>74</v>
      </c>
      <c r="C905" s="336">
        <v>112</v>
      </c>
      <c r="D905" s="336">
        <v>160</v>
      </c>
      <c r="E905" s="337">
        <f t="shared" si="44"/>
        <v>0.429</v>
      </c>
      <c r="F905" s="187" t="str">
        <f t="shared" si="45"/>
        <v>是</v>
      </c>
      <c r="G905" s="333" t="str">
        <f t="shared" si="46"/>
        <v>项</v>
      </c>
    </row>
    <row r="906" ht="32" customHeight="1" spans="1:7">
      <c r="A906" s="334">
        <v>2130302</v>
      </c>
      <c r="B906" s="335" t="s">
        <v>75</v>
      </c>
      <c r="C906" s="336">
        <v>144</v>
      </c>
      <c r="D906" s="336">
        <v>125</v>
      </c>
      <c r="E906" s="337">
        <f t="shared" si="44"/>
        <v>-0.132</v>
      </c>
      <c r="F906" s="187" t="str">
        <f t="shared" si="45"/>
        <v>是</v>
      </c>
      <c r="G906" s="333" t="str">
        <f t="shared" si="46"/>
        <v>项</v>
      </c>
    </row>
    <row r="907" ht="36" hidden="1" customHeight="1" spans="1:7">
      <c r="A907" s="334">
        <v>2130303</v>
      </c>
      <c r="B907" s="335" t="s">
        <v>76</v>
      </c>
      <c r="C907" s="336">
        <v>0</v>
      </c>
      <c r="D907" s="336">
        <v>0</v>
      </c>
      <c r="E907" s="337">
        <f t="shared" si="44"/>
        <v>0</v>
      </c>
      <c r="F907" s="187" t="str">
        <f t="shared" si="45"/>
        <v>否</v>
      </c>
      <c r="G907" s="333" t="str">
        <f t="shared" si="46"/>
        <v>项</v>
      </c>
    </row>
    <row r="908" ht="36" hidden="1" customHeight="1" spans="1:7">
      <c r="A908" s="334">
        <v>2130304</v>
      </c>
      <c r="B908" s="335" t="s">
        <v>728</v>
      </c>
      <c r="C908" s="336">
        <v>0</v>
      </c>
      <c r="D908" s="336">
        <v>0</v>
      </c>
      <c r="E908" s="337">
        <f t="shared" si="44"/>
        <v>0</v>
      </c>
      <c r="F908" s="187" t="str">
        <f t="shared" si="45"/>
        <v>否</v>
      </c>
      <c r="G908" s="333" t="str">
        <f t="shared" si="46"/>
        <v>项</v>
      </c>
    </row>
    <row r="909" ht="32" customHeight="1" spans="1:7">
      <c r="A909" s="334">
        <v>2130305</v>
      </c>
      <c r="B909" s="335" t="s">
        <v>729</v>
      </c>
      <c r="C909" s="336">
        <v>2791</v>
      </c>
      <c r="D909" s="336">
        <v>1609</v>
      </c>
      <c r="E909" s="337">
        <f t="shared" si="44"/>
        <v>-0.424</v>
      </c>
      <c r="F909" s="187" t="str">
        <f t="shared" si="45"/>
        <v>是</v>
      </c>
      <c r="G909" s="333" t="str">
        <f t="shared" si="46"/>
        <v>项</v>
      </c>
    </row>
    <row r="910" ht="36" hidden="1" customHeight="1" spans="1:7">
      <c r="A910" s="334">
        <v>2130306</v>
      </c>
      <c r="B910" s="335" t="s">
        <v>730</v>
      </c>
      <c r="C910" s="336">
        <v>0</v>
      </c>
      <c r="D910" s="336">
        <v>0</v>
      </c>
      <c r="E910" s="337">
        <f t="shared" si="44"/>
        <v>0</v>
      </c>
      <c r="F910" s="187" t="str">
        <f t="shared" si="45"/>
        <v>否</v>
      </c>
      <c r="G910" s="333" t="str">
        <f t="shared" si="46"/>
        <v>项</v>
      </c>
    </row>
    <row r="911" ht="36" hidden="1" customHeight="1" spans="1:7">
      <c r="A911" s="334">
        <v>2130307</v>
      </c>
      <c r="B911" s="335" t="s">
        <v>731</v>
      </c>
      <c r="C911" s="336">
        <v>0</v>
      </c>
      <c r="D911" s="336">
        <v>0</v>
      </c>
      <c r="E911" s="337">
        <f t="shared" si="44"/>
        <v>0</v>
      </c>
      <c r="F911" s="187" t="str">
        <f t="shared" si="45"/>
        <v>否</v>
      </c>
      <c r="G911" s="333" t="str">
        <f t="shared" si="46"/>
        <v>项</v>
      </c>
    </row>
    <row r="912" ht="32" customHeight="1" spans="1:7">
      <c r="A912" s="334">
        <v>2130308</v>
      </c>
      <c r="B912" s="335" t="s">
        <v>732</v>
      </c>
      <c r="C912" s="336">
        <v>15</v>
      </c>
      <c r="D912" s="336">
        <v>0</v>
      </c>
      <c r="E912" s="337">
        <f t="shared" si="44"/>
        <v>-1</v>
      </c>
      <c r="F912" s="187" t="str">
        <f t="shared" si="45"/>
        <v>是</v>
      </c>
      <c r="G912" s="333" t="str">
        <f t="shared" si="46"/>
        <v>项</v>
      </c>
    </row>
    <row r="913" ht="32" customHeight="1" spans="1:7">
      <c r="A913" s="334">
        <v>2130309</v>
      </c>
      <c r="B913" s="335" t="s">
        <v>733</v>
      </c>
      <c r="C913" s="336">
        <v>0</v>
      </c>
      <c r="D913" s="336">
        <v>10</v>
      </c>
      <c r="E913" s="337">
        <f t="shared" si="44"/>
        <v>0</v>
      </c>
      <c r="F913" s="187" t="str">
        <f t="shared" si="45"/>
        <v>是</v>
      </c>
      <c r="G913" s="333" t="str">
        <f t="shared" si="46"/>
        <v>项</v>
      </c>
    </row>
    <row r="914" ht="32" customHeight="1" spans="1:7">
      <c r="A914" s="334">
        <v>2130310</v>
      </c>
      <c r="B914" s="335" t="s">
        <v>734</v>
      </c>
      <c r="C914" s="336">
        <v>20</v>
      </c>
      <c r="D914" s="336">
        <v>20</v>
      </c>
      <c r="E914" s="337">
        <f t="shared" si="44"/>
        <v>0</v>
      </c>
      <c r="F914" s="187" t="str">
        <f t="shared" si="45"/>
        <v>是</v>
      </c>
      <c r="G914" s="333" t="str">
        <f t="shared" si="46"/>
        <v>项</v>
      </c>
    </row>
    <row r="915" ht="32" customHeight="1" spans="1:7">
      <c r="A915" s="334">
        <v>2130311</v>
      </c>
      <c r="B915" s="335" t="s">
        <v>735</v>
      </c>
      <c r="C915" s="336">
        <v>5</v>
      </c>
      <c r="D915" s="336">
        <v>10</v>
      </c>
      <c r="E915" s="337">
        <f t="shared" si="44"/>
        <v>1</v>
      </c>
      <c r="F915" s="187" t="str">
        <f t="shared" si="45"/>
        <v>是</v>
      </c>
      <c r="G915" s="333" t="str">
        <f t="shared" si="46"/>
        <v>项</v>
      </c>
    </row>
    <row r="916" ht="36" hidden="1" customHeight="1" spans="1:7">
      <c r="A916" s="334">
        <v>2130312</v>
      </c>
      <c r="B916" s="335" t="s">
        <v>736</v>
      </c>
      <c r="C916" s="336">
        <v>0</v>
      </c>
      <c r="D916" s="336">
        <v>0</v>
      </c>
      <c r="E916" s="337">
        <f t="shared" si="44"/>
        <v>0</v>
      </c>
      <c r="F916" s="187" t="str">
        <f t="shared" si="45"/>
        <v>否</v>
      </c>
      <c r="G916" s="333" t="str">
        <f t="shared" si="46"/>
        <v>项</v>
      </c>
    </row>
    <row r="917" ht="36" hidden="1" customHeight="1" spans="1:7">
      <c r="A917" s="334">
        <v>2130313</v>
      </c>
      <c r="B917" s="335" t="s">
        <v>737</v>
      </c>
      <c r="C917" s="336">
        <v>0</v>
      </c>
      <c r="D917" s="336">
        <v>0</v>
      </c>
      <c r="E917" s="337">
        <f t="shared" si="44"/>
        <v>0</v>
      </c>
      <c r="F917" s="187" t="str">
        <f t="shared" si="45"/>
        <v>否</v>
      </c>
      <c r="G917" s="333" t="str">
        <f t="shared" si="46"/>
        <v>项</v>
      </c>
    </row>
    <row r="918" ht="32" customHeight="1" spans="1:7">
      <c r="A918" s="334">
        <v>2130314</v>
      </c>
      <c r="B918" s="335" t="s">
        <v>738</v>
      </c>
      <c r="C918" s="336">
        <v>75</v>
      </c>
      <c r="D918" s="336">
        <v>85</v>
      </c>
      <c r="E918" s="337">
        <f t="shared" si="44"/>
        <v>0.133</v>
      </c>
      <c r="F918" s="187" t="str">
        <f t="shared" si="45"/>
        <v>是</v>
      </c>
      <c r="G918" s="333" t="str">
        <f t="shared" si="46"/>
        <v>项</v>
      </c>
    </row>
    <row r="919" ht="32" customHeight="1" spans="1:7">
      <c r="A919" s="334">
        <v>2130315</v>
      </c>
      <c r="B919" s="335" t="s">
        <v>739</v>
      </c>
      <c r="C919" s="336">
        <v>5</v>
      </c>
      <c r="D919" s="336">
        <v>10</v>
      </c>
      <c r="E919" s="337">
        <f t="shared" si="44"/>
        <v>1</v>
      </c>
      <c r="F919" s="187" t="str">
        <f t="shared" si="45"/>
        <v>是</v>
      </c>
      <c r="G919" s="333" t="str">
        <f t="shared" si="46"/>
        <v>项</v>
      </c>
    </row>
    <row r="920" ht="36" hidden="1" customHeight="1" spans="1:7">
      <c r="A920" s="334">
        <v>2130316</v>
      </c>
      <c r="B920" s="335" t="s">
        <v>740</v>
      </c>
      <c r="C920" s="336">
        <v>0</v>
      </c>
      <c r="D920" s="336">
        <v>0</v>
      </c>
      <c r="E920" s="337">
        <f t="shared" si="44"/>
        <v>0</v>
      </c>
      <c r="F920" s="187" t="str">
        <f t="shared" si="45"/>
        <v>否</v>
      </c>
      <c r="G920" s="333" t="str">
        <f t="shared" si="46"/>
        <v>项</v>
      </c>
    </row>
    <row r="921" ht="32" customHeight="1" spans="1:7">
      <c r="A921" s="334">
        <v>2130317</v>
      </c>
      <c r="B921" s="335" t="s">
        <v>741</v>
      </c>
      <c r="C921" s="336">
        <v>965</v>
      </c>
      <c r="D921" s="336">
        <v>1069</v>
      </c>
      <c r="E921" s="337">
        <f t="shared" si="44"/>
        <v>0.108</v>
      </c>
      <c r="F921" s="187" t="str">
        <f t="shared" si="45"/>
        <v>是</v>
      </c>
      <c r="G921" s="333" t="str">
        <f t="shared" si="46"/>
        <v>项</v>
      </c>
    </row>
    <row r="922" ht="36" hidden="1" customHeight="1" spans="1:7">
      <c r="A922" s="334">
        <v>2130318</v>
      </c>
      <c r="B922" s="335" t="s">
        <v>742</v>
      </c>
      <c r="C922" s="336">
        <v>0</v>
      </c>
      <c r="D922" s="336">
        <v>0</v>
      </c>
      <c r="E922" s="337">
        <f t="shared" si="44"/>
        <v>0</v>
      </c>
      <c r="F922" s="187" t="str">
        <f t="shared" si="45"/>
        <v>否</v>
      </c>
      <c r="G922" s="333" t="str">
        <f t="shared" si="46"/>
        <v>项</v>
      </c>
    </row>
    <row r="923" ht="36" hidden="1" customHeight="1" spans="1:7">
      <c r="A923" s="334">
        <v>2130319</v>
      </c>
      <c r="B923" s="335" t="s">
        <v>743</v>
      </c>
      <c r="C923" s="336">
        <v>0</v>
      </c>
      <c r="D923" s="336">
        <v>0</v>
      </c>
      <c r="E923" s="337">
        <f t="shared" si="44"/>
        <v>0</v>
      </c>
      <c r="F923" s="187" t="str">
        <f t="shared" si="45"/>
        <v>否</v>
      </c>
      <c r="G923" s="333" t="str">
        <f t="shared" si="46"/>
        <v>项</v>
      </c>
    </row>
    <row r="924" ht="36" hidden="1" customHeight="1" spans="1:7">
      <c r="A924" s="334">
        <v>2130321</v>
      </c>
      <c r="B924" s="335" t="s">
        <v>744</v>
      </c>
      <c r="C924" s="336">
        <v>0</v>
      </c>
      <c r="D924" s="336">
        <v>0</v>
      </c>
      <c r="E924" s="337">
        <f t="shared" si="44"/>
        <v>0</v>
      </c>
      <c r="F924" s="187" t="str">
        <f t="shared" si="45"/>
        <v>否</v>
      </c>
      <c r="G924" s="333" t="str">
        <f t="shared" si="46"/>
        <v>项</v>
      </c>
    </row>
    <row r="925" ht="32" customHeight="1" spans="1:7">
      <c r="A925" s="334">
        <v>2130322</v>
      </c>
      <c r="B925" s="335" t="s">
        <v>745</v>
      </c>
      <c r="C925" s="336">
        <v>5</v>
      </c>
      <c r="D925" s="336">
        <v>13</v>
      </c>
      <c r="E925" s="337">
        <f t="shared" si="44"/>
        <v>1.6</v>
      </c>
      <c r="F925" s="187" t="str">
        <f t="shared" si="45"/>
        <v>是</v>
      </c>
      <c r="G925" s="333" t="str">
        <f t="shared" si="46"/>
        <v>项</v>
      </c>
    </row>
    <row r="926" ht="36" hidden="1" customHeight="1" spans="1:7">
      <c r="A926" s="334">
        <v>2130333</v>
      </c>
      <c r="B926" s="335" t="s">
        <v>720</v>
      </c>
      <c r="C926" s="336">
        <v>0</v>
      </c>
      <c r="D926" s="336">
        <v>0</v>
      </c>
      <c r="E926" s="337">
        <f t="shared" si="44"/>
        <v>0</v>
      </c>
      <c r="F926" s="187" t="str">
        <f t="shared" si="45"/>
        <v>否</v>
      </c>
      <c r="G926" s="333" t="str">
        <f t="shared" si="46"/>
        <v>项</v>
      </c>
    </row>
    <row r="927" ht="32" customHeight="1" spans="1:7">
      <c r="A927" s="334">
        <v>2130334</v>
      </c>
      <c r="B927" s="335" t="s">
        <v>746</v>
      </c>
      <c r="C927" s="336">
        <v>200</v>
      </c>
      <c r="D927" s="336">
        <v>0</v>
      </c>
      <c r="E927" s="337">
        <f t="shared" si="44"/>
        <v>-1</v>
      </c>
      <c r="F927" s="187" t="str">
        <f t="shared" si="45"/>
        <v>是</v>
      </c>
      <c r="G927" s="333" t="str">
        <f t="shared" si="46"/>
        <v>项</v>
      </c>
    </row>
    <row r="928" ht="32" customHeight="1" spans="1:7">
      <c r="A928" s="334">
        <v>2130335</v>
      </c>
      <c r="B928" s="335" t="s">
        <v>747</v>
      </c>
      <c r="C928" s="336">
        <v>0</v>
      </c>
      <c r="D928" s="336">
        <v>150</v>
      </c>
      <c r="E928" s="337">
        <f t="shared" si="44"/>
        <v>0</v>
      </c>
      <c r="F928" s="187" t="str">
        <f t="shared" si="45"/>
        <v>是</v>
      </c>
      <c r="G928" s="333" t="str">
        <f t="shared" si="46"/>
        <v>项</v>
      </c>
    </row>
    <row r="929" ht="36" hidden="1" customHeight="1" spans="1:7">
      <c r="A929" s="334">
        <v>2130336</v>
      </c>
      <c r="B929" s="335" t="s">
        <v>748</v>
      </c>
      <c r="C929" s="336">
        <v>0</v>
      </c>
      <c r="D929" s="336">
        <v>0</v>
      </c>
      <c r="E929" s="337">
        <f t="shared" si="44"/>
        <v>0</v>
      </c>
      <c r="F929" s="187" t="str">
        <f t="shared" si="45"/>
        <v>否</v>
      </c>
      <c r="G929" s="333" t="str">
        <f t="shared" si="46"/>
        <v>项</v>
      </c>
    </row>
    <row r="930" ht="36" hidden="1" customHeight="1" spans="1:7">
      <c r="A930" s="334">
        <v>2130337</v>
      </c>
      <c r="B930" s="335" t="s">
        <v>749</v>
      </c>
      <c r="C930" s="336">
        <v>0</v>
      </c>
      <c r="D930" s="336">
        <v>0</v>
      </c>
      <c r="E930" s="337">
        <f t="shared" si="44"/>
        <v>0</v>
      </c>
      <c r="F930" s="187" t="str">
        <f t="shared" si="45"/>
        <v>否</v>
      </c>
      <c r="G930" s="333" t="str">
        <f t="shared" si="46"/>
        <v>项</v>
      </c>
    </row>
    <row r="931" ht="32" customHeight="1" spans="1:7">
      <c r="A931" s="334">
        <v>2130399</v>
      </c>
      <c r="B931" s="335" t="s">
        <v>750</v>
      </c>
      <c r="C931" s="336">
        <v>1490</v>
      </c>
      <c r="D931" s="336">
        <v>1000</v>
      </c>
      <c r="E931" s="337">
        <f t="shared" si="44"/>
        <v>-0.329</v>
      </c>
      <c r="F931" s="187" t="str">
        <f t="shared" si="45"/>
        <v>是</v>
      </c>
      <c r="G931" s="333" t="str">
        <f t="shared" si="46"/>
        <v>项</v>
      </c>
    </row>
    <row r="932" ht="32" customHeight="1" spans="1:7">
      <c r="A932" s="331">
        <v>21305</v>
      </c>
      <c r="B932" s="220" t="s">
        <v>751</v>
      </c>
      <c r="C932" s="332">
        <f>((((SUM(C933:C942))+0)+0)+0)+0</f>
        <v>14029</v>
      </c>
      <c r="D932" s="332">
        <f>((((SUM(D933:D942))+0)+0)+0)+0</f>
        <v>0</v>
      </c>
      <c r="E932" s="186">
        <f t="shared" si="44"/>
        <v>-1</v>
      </c>
      <c r="F932" s="187" t="str">
        <f t="shared" si="45"/>
        <v>是</v>
      </c>
      <c r="G932" s="333" t="str">
        <f t="shared" si="46"/>
        <v>款</v>
      </c>
    </row>
    <row r="933" ht="36" hidden="1" customHeight="1" spans="1:7">
      <c r="A933" s="334">
        <v>2130501</v>
      </c>
      <c r="B933" s="353" t="s">
        <v>752</v>
      </c>
      <c r="C933" s="336">
        <v>0</v>
      </c>
      <c r="D933" s="336">
        <v>0</v>
      </c>
      <c r="E933" s="337">
        <f t="shared" si="44"/>
        <v>0</v>
      </c>
      <c r="F933" s="187" t="str">
        <f t="shared" si="45"/>
        <v>否</v>
      </c>
      <c r="G933" s="333" t="str">
        <f t="shared" si="46"/>
        <v>项</v>
      </c>
    </row>
    <row r="934" ht="36" hidden="1" customHeight="1" spans="1:7">
      <c r="A934" s="334">
        <v>2130502</v>
      </c>
      <c r="B934" s="353" t="s">
        <v>753</v>
      </c>
      <c r="C934" s="336">
        <v>0</v>
      </c>
      <c r="D934" s="336">
        <v>0</v>
      </c>
      <c r="E934" s="337">
        <f t="shared" si="44"/>
        <v>0</v>
      </c>
      <c r="F934" s="187" t="str">
        <f t="shared" si="45"/>
        <v>否</v>
      </c>
      <c r="G934" s="333" t="str">
        <f t="shared" si="46"/>
        <v>项</v>
      </c>
    </row>
    <row r="935" ht="36" hidden="1" customHeight="1" spans="1:7">
      <c r="A935" s="334">
        <v>2130503</v>
      </c>
      <c r="B935" s="353" t="s">
        <v>754</v>
      </c>
      <c r="C935" s="336">
        <v>0</v>
      </c>
      <c r="D935" s="336">
        <v>0</v>
      </c>
      <c r="E935" s="337">
        <f t="shared" si="44"/>
        <v>0</v>
      </c>
      <c r="F935" s="187" t="str">
        <f t="shared" si="45"/>
        <v>否</v>
      </c>
      <c r="G935" s="333" t="str">
        <f t="shared" si="46"/>
        <v>项</v>
      </c>
    </row>
    <row r="936" ht="32" customHeight="1" spans="1:7">
      <c r="A936" s="334">
        <v>2130504</v>
      </c>
      <c r="B936" s="335" t="s">
        <v>755</v>
      </c>
      <c r="C936" s="336">
        <v>5347</v>
      </c>
      <c r="D936" s="336">
        <v>0</v>
      </c>
      <c r="E936" s="337">
        <f t="shared" si="44"/>
        <v>-1</v>
      </c>
      <c r="F936" s="187" t="str">
        <f t="shared" si="45"/>
        <v>是</v>
      </c>
      <c r="G936" s="333" t="str">
        <f t="shared" si="46"/>
        <v>项</v>
      </c>
    </row>
    <row r="937" ht="32" customHeight="1" spans="1:7">
      <c r="A937" s="334">
        <v>2130505</v>
      </c>
      <c r="B937" s="335" t="s">
        <v>756</v>
      </c>
      <c r="C937" s="336">
        <v>3800</v>
      </c>
      <c r="D937" s="336">
        <v>0</v>
      </c>
      <c r="E937" s="337">
        <f t="shared" si="44"/>
        <v>-1</v>
      </c>
      <c r="F937" s="187" t="str">
        <f t="shared" si="45"/>
        <v>是</v>
      </c>
      <c r="G937" s="333" t="str">
        <f t="shared" si="46"/>
        <v>项</v>
      </c>
    </row>
    <row r="938" ht="32" customHeight="1" spans="1:7">
      <c r="A938" s="334">
        <v>2130506</v>
      </c>
      <c r="B938" s="335" t="s">
        <v>757</v>
      </c>
      <c r="C938" s="336">
        <v>14</v>
      </c>
      <c r="D938" s="336">
        <v>0</v>
      </c>
      <c r="E938" s="337">
        <f t="shared" si="44"/>
        <v>-1</v>
      </c>
      <c r="F938" s="187" t="str">
        <f t="shared" si="45"/>
        <v>是</v>
      </c>
      <c r="G938" s="333" t="str">
        <f t="shared" si="46"/>
        <v>项</v>
      </c>
    </row>
    <row r="939" ht="32" customHeight="1" spans="1:7">
      <c r="A939" s="334">
        <v>2130507</v>
      </c>
      <c r="B939" s="335" t="s">
        <v>758</v>
      </c>
      <c r="C939" s="336">
        <v>250</v>
      </c>
      <c r="D939" s="336">
        <v>0</v>
      </c>
      <c r="E939" s="337">
        <f t="shared" si="44"/>
        <v>-1</v>
      </c>
      <c r="F939" s="187" t="str">
        <f t="shared" si="45"/>
        <v>是</v>
      </c>
      <c r="G939" s="333" t="str">
        <f t="shared" si="46"/>
        <v>项</v>
      </c>
    </row>
    <row r="940" ht="36" hidden="1" customHeight="1" spans="1:7">
      <c r="A940" s="334">
        <v>2130508</v>
      </c>
      <c r="B940" s="335" t="s">
        <v>759</v>
      </c>
      <c r="C940" s="336">
        <v>0</v>
      </c>
      <c r="D940" s="336">
        <v>0</v>
      </c>
      <c r="E940" s="337">
        <f t="shared" si="44"/>
        <v>0</v>
      </c>
      <c r="F940" s="187" t="str">
        <f t="shared" si="45"/>
        <v>否</v>
      </c>
      <c r="G940" s="333" t="str">
        <f t="shared" si="46"/>
        <v>项</v>
      </c>
    </row>
    <row r="941" ht="36" hidden="1" customHeight="1" spans="1:7">
      <c r="A941" s="334">
        <v>2130550</v>
      </c>
      <c r="B941" s="353" t="s">
        <v>760</v>
      </c>
      <c r="C941" s="336">
        <v>0</v>
      </c>
      <c r="D941" s="336">
        <v>0</v>
      </c>
      <c r="E941" s="337">
        <f t="shared" si="44"/>
        <v>0</v>
      </c>
      <c r="F941" s="187" t="str">
        <f t="shared" si="45"/>
        <v>否</v>
      </c>
      <c r="G941" s="333" t="str">
        <f t="shared" si="46"/>
        <v>项</v>
      </c>
    </row>
    <row r="942" ht="32" customHeight="1" spans="1:7">
      <c r="A942" s="334">
        <v>2130599</v>
      </c>
      <c r="B942" s="335" t="s">
        <v>761</v>
      </c>
      <c r="C942" s="336">
        <v>4618</v>
      </c>
      <c r="D942" s="336">
        <v>0</v>
      </c>
      <c r="E942" s="337">
        <f t="shared" si="44"/>
        <v>-1</v>
      </c>
      <c r="F942" s="187" t="str">
        <f t="shared" si="45"/>
        <v>是</v>
      </c>
      <c r="G942" s="333" t="str">
        <f t="shared" si="46"/>
        <v>项</v>
      </c>
    </row>
    <row r="943" ht="32" customHeight="1" spans="1:7">
      <c r="A943" s="331">
        <v>21307</v>
      </c>
      <c r="B943" s="220" t="s">
        <v>762</v>
      </c>
      <c r="C943" s="332">
        <f>((((SUM(C944:C949))+0)+0)+0)+0</f>
        <v>1009</v>
      </c>
      <c r="D943" s="332">
        <f>((((SUM(D944:D949))+0)+0)+0)+0</f>
        <v>406</v>
      </c>
      <c r="E943" s="186">
        <f t="shared" si="44"/>
        <v>-0.598</v>
      </c>
      <c r="F943" s="187" t="str">
        <f t="shared" si="45"/>
        <v>是</v>
      </c>
      <c r="G943" s="333" t="str">
        <f t="shared" si="46"/>
        <v>款</v>
      </c>
    </row>
    <row r="944" ht="32" customHeight="1" spans="1:7">
      <c r="A944" s="334">
        <v>2130701</v>
      </c>
      <c r="B944" s="335" t="s">
        <v>763</v>
      </c>
      <c r="C944" s="336">
        <v>651</v>
      </c>
      <c r="D944" s="336">
        <v>0</v>
      </c>
      <c r="E944" s="337">
        <f t="shared" ref="E944:E1007" si="47">IF(C944&lt;0,"",IFERROR(D944/C944-1,0))</f>
        <v>-1</v>
      </c>
      <c r="F944" s="187" t="str">
        <f t="shared" si="45"/>
        <v>是</v>
      </c>
      <c r="G944" s="333" t="str">
        <f t="shared" si="46"/>
        <v>项</v>
      </c>
    </row>
    <row r="945" ht="36" hidden="1" customHeight="1" spans="1:7">
      <c r="A945" s="334">
        <v>2130704</v>
      </c>
      <c r="B945" s="353" t="s">
        <v>764</v>
      </c>
      <c r="C945" s="336">
        <v>0</v>
      </c>
      <c r="D945" s="336">
        <v>0</v>
      </c>
      <c r="E945" s="337">
        <f t="shared" si="47"/>
        <v>0</v>
      </c>
      <c r="F945" s="187" t="str">
        <f t="shared" si="45"/>
        <v>否</v>
      </c>
      <c r="G945" s="333" t="str">
        <f t="shared" si="46"/>
        <v>项</v>
      </c>
    </row>
    <row r="946" ht="32" customHeight="1" spans="1:7">
      <c r="A946" s="334">
        <v>2130705</v>
      </c>
      <c r="B946" s="335" t="s">
        <v>765</v>
      </c>
      <c r="C946" s="336">
        <v>0</v>
      </c>
      <c r="D946" s="336">
        <v>406</v>
      </c>
      <c r="E946" s="337">
        <f t="shared" si="47"/>
        <v>0</v>
      </c>
      <c r="F946" s="187" t="str">
        <f t="shared" si="45"/>
        <v>是</v>
      </c>
      <c r="G946" s="333" t="str">
        <f t="shared" si="46"/>
        <v>项</v>
      </c>
    </row>
    <row r="947" ht="36" hidden="1" customHeight="1" spans="1:7">
      <c r="A947" s="334">
        <v>2130706</v>
      </c>
      <c r="B947" s="335" t="s">
        <v>766</v>
      </c>
      <c r="C947" s="336">
        <v>0</v>
      </c>
      <c r="D947" s="336">
        <v>0</v>
      </c>
      <c r="E947" s="337">
        <f t="shared" si="47"/>
        <v>0</v>
      </c>
      <c r="F947" s="187" t="str">
        <f t="shared" si="45"/>
        <v>否</v>
      </c>
      <c r="G947" s="333" t="str">
        <f t="shared" si="46"/>
        <v>项</v>
      </c>
    </row>
    <row r="948" ht="36" hidden="1" customHeight="1" spans="1:7">
      <c r="A948" s="334">
        <v>2130707</v>
      </c>
      <c r="B948" s="335" t="s">
        <v>767</v>
      </c>
      <c r="C948" s="336">
        <v>0</v>
      </c>
      <c r="D948" s="336">
        <v>0</v>
      </c>
      <c r="E948" s="337">
        <f t="shared" si="47"/>
        <v>0</v>
      </c>
      <c r="F948" s="187" t="str">
        <f t="shared" si="45"/>
        <v>否</v>
      </c>
      <c r="G948" s="333" t="str">
        <f t="shared" si="46"/>
        <v>项</v>
      </c>
    </row>
    <row r="949" ht="32" customHeight="1" spans="1:7">
      <c r="A949" s="334">
        <v>2130799</v>
      </c>
      <c r="B949" s="335" t="s">
        <v>768</v>
      </c>
      <c r="C949" s="336">
        <v>358</v>
      </c>
      <c r="D949" s="336">
        <v>0</v>
      </c>
      <c r="E949" s="337">
        <f t="shared" si="47"/>
        <v>-1</v>
      </c>
      <c r="F949" s="187" t="str">
        <f t="shared" si="45"/>
        <v>是</v>
      </c>
      <c r="G949" s="333" t="str">
        <f t="shared" si="46"/>
        <v>项</v>
      </c>
    </row>
    <row r="950" ht="32" customHeight="1" spans="1:7">
      <c r="A950" s="331">
        <v>21308</v>
      </c>
      <c r="B950" s="220" t="s">
        <v>769</v>
      </c>
      <c r="C950" s="332">
        <f>((((SUM(C951:C955))+0)+0)+0)+0</f>
        <v>924</v>
      </c>
      <c r="D950" s="332">
        <f>((((SUM(D951:D955))+0)+0)+0)+0</f>
        <v>42</v>
      </c>
      <c r="E950" s="186">
        <f t="shared" si="47"/>
        <v>-0.955</v>
      </c>
      <c r="F950" s="187" t="str">
        <f t="shared" si="45"/>
        <v>是</v>
      </c>
      <c r="G950" s="333" t="str">
        <f t="shared" si="46"/>
        <v>款</v>
      </c>
    </row>
    <row r="951" ht="36" hidden="1" customHeight="1" spans="1:7">
      <c r="A951" s="334">
        <v>2130801</v>
      </c>
      <c r="B951" s="335" t="s">
        <v>770</v>
      </c>
      <c r="C951" s="336">
        <v>0</v>
      </c>
      <c r="D951" s="336">
        <v>0</v>
      </c>
      <c r="E951" s="337">
        <f t="shared" si="47"/>
        <v>0</v>
      </c>
      <c r="F951" s="187" t="str">
        <f t="shared" si="45"/>
        <v>否</v>
      </c>
      <c r="G951" s="333" t="str">
        <f t="shared" si="46"/>
        <v>项</v>
      </c>
    </row>
    <row r="952" ht="32" customHeight="1" spans="1:7">
      <c r="A952" s="334">
        <v>2130803</v>
      </c>
      <c r="B952" s="335" t="s">
        <v>771</v>
      </c>
      <c r="C952" s="336">
        <v>924</v>
      </c>
      <c r="D952" s="336">
        <v>42</v>
      </c>
      <c r="E952" s="337">
        <f t="shared" si="47"/>
        <v>-0.955</v>
      </c>
      <c r="F952" s="187" t="str">
        <f t="shared" si="45"/>
        <v>是</v>
      </c>
      <c r="G952" s="333" t="str">
        <f t="shared" si="46"/>
        <v>项</v>
      </c>
    </row>
    <row r="953" ht="36" hidden="1" customHeight="1" spans="1:7">
      <c r="A953" s="334">
        <v>2130804</v>
      </c>
      <c r="B953" s="335" t="s">
        <v>772</v>
      </c>
      <c r="C953" s="336">
        <v>0</v>
      </c>
      <c r="D953" s="336">
        <v>0</v>
      </c>
      <c r="E953" s="337">
        <f t="shared" si="47"/>
        <v>0</v>
      </c>
      <c r="F953" s="187" t="str">
        <f t="shared" si="45"/>
        <v>否</v>
      </c>
      <c r="G953" s="333" t="str">
        <f t="shared" si="46"/>
        <v>项</v>
      </c>
    </row>
    <row r="954" ht="36" hidden="1" customHeight="1" spans="1:7">
      <c r="A954" s="334">
        <v>2130805</v>
      </c>
      <c r="B954" s="335" t="s">
        <v>773</v>
      </c>
      <c r="C954" s="336">
        <v>0</v>
      </c>
      <c r="D954" s="336">
        <v>0</v>
      </c>
      <c r="E954" s="337">
        <f t="shared" si="47"/>
        <v>0</v>
      </c>
      <c r="F954" s="187" t="str">
        <f t="shared" si="45"/>
        <v>否</v>
      </c>
      <c r="G954" s="333" t="str">
        <f t="shared" si="46"/>
        <v>项</v>
      </c>
    </row>
    <row r="955" ht="36" hidden="1" customHeight="1" spans="1:7">
      <c r="A955" s="334">
        <v>2130899</v>
      </c>
      <c r="B955" s="335" t="s">
        <v>774</v>
      </c>
      <c r="C955" s="336">
        <v>0</v>
      </c>
      <c r="D955" s="336">
        <v>0</v>
      </c>
      <c r="E955" s="337">
        <f t="shared" si="47"/>
        <v>0</v>
      </c>
      <c r="F955" s="187" t="str">
        <f t="shared" si="45"/>
        <v>否</v>
      </c>
      <c r="G955" s="333" t="str">
        <f t="shared" si="46"/>
        <v>项</v>
      </c>
    </row>
    <row r="956" ht="36" hidden="1" customHeight="1" spans="1:7">
      <c r="A956" s="331">
        <v>21309</v>
      </c>
      <c r="B956" s="220" t="s">
        <v>775</v>
      </c>
      <c r="C956" s="332">
        <f>((((SUM(C957:C958))+0)+0)+0)+0</f>
        <v>0</v>
      </c>
      <c r="D956" s="332">
        <f>((((SUM(D957:D958))+0)+0)+0)+0</f>
        <v>0</v>
      </c>
      <c r="E956" s="186">
        <f t="shared" si="47"/>
        <v>0</v>
      </c>
      <c r="F956" s="187" t="str">
        <f t="shared" si="45"/>
        <v>否</v>
      </c>
      <c r="G956" s="333" t="str">
        <f t="shared" si="46"/>
        <v>款</v>
      </c>
    </row>
    <row r="957" ht="36" hidden="1" customHeight="1" spans="1:7">
      <c r="A957" s="334">
        <v>2130901</v>
      </c>
      <c r="B957" s="335" t="s">
        <v>776</v>
      </c>
      <c r="C957" s="336">
        <v>0</v>
      </c>
      <c r="D957" s="336">
        <v>0</v>
      </c>
      <c r="E957" s="337">
        <f t="shared" si="47"/>
        <v>0</v>
      </c>
      <c r="F957" s="187" t="str">
        <f t="shared" si="45"/>
        <v>否</v>
      </c>
      <c r="G957" s="333" t="str">
        <f t="shared" si="46"/>
        <v>项</v>
      </c>
    </row>
    <row r="958" ht="36" hidden="1" customHeight="1" spans="1:7">
      <c r="A958" s="334">
        <v>2130999</v>
      </c>
      <c r="B958" s="335" t="s">
        <v>777</v>
      </c>
      <c r="C958" s="336">
        <v>0</v>
      </c>
      <c r="D958" s="336">
        <v>0</v>
      </c>
      <c r="E958" s="337">
        <f t="shared" si="47"/>
        <v>0</v>
      </c>
      <c r="F958" s="187" t="str">
        <f t="shared" si="45"/>
        <v>否</v>
      </c>
      <c r="G958" s="333" t="str">
        <f t="shared" si="46"/>
        <v>项</v>
      </c>
    </row>
    <row r="959" ht="32" customHeight="1" spans="1:7">
      <c r="A959" s="331">
        <v>21399</v>
      </c>
      <c r="B959" s="220" t="s">
        <v>778</v>
      </c>
      <c r="C959" s="332">
        <f>((((SUM(C960:C961))+0)+0)+0)+0</f>
        <v>0</v>
      </c>
      <c r="D959" s="332">
        <f>((((SUM(D960:D961))+0)+0)+0)+0</f>
        <v>8763</v>
      </c>
      <c r="E959" s="186">
        <f t="shared" si="47"/>
        <v>0</v>
      </c>
      <c r="F959" s="187" t="str">
        <f t="shared" si="45"/>
        <v>是</v>
      </c>
      <c r="G959" s="333" t="str">
        <f t="shared" si="46"/>
        <v>款</v>
      </c>
    </row>
    <row r="960" ht="36" hidden="1" customHeight="1" spans="1:7">
      <c r="A960" s="334">
        <v>2139901</v>
      </c>
      <c r="B960" s="335" t="s">
        <v>779</v>
      </c>
      <c r="C960" s="336">
        <v>0</v>
      </c>
      <c r="D960" s="336">
        <v>0</v>
      </c>
      <c r="E960" s="337">
        <f t="shared" si="47"/>
        <v>0</v>
      </c>
      <c r="F960" s="187" t="str">
        <f t="shared" si="45"/>
        <v>否</v>
      </c>
      <c r="G960" s="333" t="str">
        <f t="shared" si="46"/>
        <v>项</v>
      </c>
    </row>
    <row r="961" ht="32" customHeight="1" spans="1:7">
      <c r="A961" s="334">
        <v>2139999</v>
      </c>
      <c r="B961" s="335" t="s">
        <v>778</v>
      </c>
      <c r="C961" s="336">
        <v>0</v>
      </c>
      <c r="D961" s="336">
        <v>8763</v>
      </c>
      <c r="E961" s="337">
        <f t="shared" si="47"/>
        <v>0</v>
      </c>
      <c r="F961" s="187" t="str">
        <f t="shared" si="45"/>
        <v>是</v>
      </c>
      <c r="G961" s="333" t="str">
        <f t="shared" si="46"/>
        <v>项</v>
      </c>
    </row>
    <row r="962" ht="36" hidden="1" customHeight="1" spans="1:7">
      <c r="A962" s="351" t="s">
        <v>780</v>
      </c>
      <c r="B962" s="344" t="s">
        <v>210</v>
      </c>
      <c r="C962" s="336"/>
      <c r="D962" s="336">
        <v>0</v>
      </c>
      <c r="E962" s="186">
        <f t="shared" si="47"/>
        <v>0</v>
      </c>
      <c r="F962" s="187" t="str">
        <f t="shared" si="45"/>
        <v>否</v>
      </c>
      <c r="G962" s="333" t="str">
        <f t="shared" si="46"/>
        <v>项</v>
      </c>
    </row>
    <row r="963" ht="36" hidden="1" customHeight="1" spans="1:7">
      <c r="A963" s="351" t="s">
        <v>781</v>
      </c>
      <c r="B963" s="344" t="s">
        <v>782</v>
      </c>
      <c r="C963" s="336">
        <v>0</v>
      </c>
      <c r="D963" s="336">
        <v>0</v>
      </c>
      <c r="E963" s="186">
        <f t="shared" si="47"/>
        <v>0</v>
      </c>
      <c r="F963" s="187" t="str">
        <f t="shared" si="45"/>
        <v>否</v>
      </c>
      <c r="G963" s="333" t="str">
        <f t="shared" si="46"/>
        <v>项</v>
      </c>
    </row>
    <row r="964" ht="32" customHeight="1" spans="1:7">
      <c r="A964" s="331">
        <v>214</v>
      </c>
      <c r="B964" s="171" t="s">
        <v>783</v>
      </c>
      <c r="C964" s="332">
        <f>SUM(C965,C986,C996,C1006,C1013,C1016)</f>
        <v>4000</v>
      </c>
      <c r="D964" s="332">
        <f>SUM(D965,D986,D996,D1006,D1013,D1016)</f>
        <v>3793</v>
      </c>
      <c r="E964" s="186">
        <f t="shared" si="47"/>
        <v>-0.052</v>
      </c>
      <c r="F964" s="187" t="str">
        <f t="shared" ref="F964:F1027" si="48">IF(LEN(A964)=3,"是",IF(B964&lt;&gt;"",IF(SUM(C964:D964)&lt;&gt;0,"是","否"),"是"))</f>
        <v>是</v>
      </c>
      <c r="G964" s="333" t="str">
        <f t="shared" ref="G964:G1027" si="49">IF(LEN(A964)=3,"类",IF(LEN(A964)=5,"款","项"))</f>
        <v>类</v>
      </c>
    </row>
    <row r="965" ht="32" customHeight="1" spans="1:7">
      <c r="A965" s="331">
        <v>21401</v>
      </c>
      <c r="B965" s="220" t="s">
        <v>784</v>
      </c>
      <c r="C965" s="332">
        <f>((((SUM(C966:C985))+0)+0)+0)+0</f>
        <v>4000</v>
      </c>
      <c r="D965" s="332">
        <f>((((SUM(D966:D985))+0)+0)+0)+0</f>
        <v>3673</v>
      </c>
      <c r="E965" s="186">
        <f t="shared" si="47"/>
        <v>-0.082</v>
      </c>
      <c r="F965" s="187" t="str">
        <f t="shared" si="48"/>
        <v>是</v>
      </c>
      <c r="G965" s="333" t="str">
        <f t="shared" si="49"/>
        <v>款</v>
      </c>
    </row>
    <row r="966" ht="32" customHeight="1" spans="1:7">
      <c r="A966" s="334">
        <v>2140101</v>
      </c>
      <c r="B966" s="335" t="s">
        <v>74</v>
      </c>
      <c r="C966" s="336">
        <v>174</v>
      </c>
      <c r="D966" s="336">
        <v>193</v>
      </c>
      <c r="E966" s="337">
        <f t="shared" si="47"/>
        <v>0.109</v>
      </c>
      <c r="F966" s="187" t="str">
        <f t="shared" si="48"/>
        <v>是</v>
      </c>
      <c r="G966" s="333" t="str">
        <f t="shared" si="49"/>
        <v>项</v>
      </c>
    </row>
    <row r="967" ht="32" customHeight="1" spans="1:7">
      <c r="A967" s="334">
        <v>2140102</v>
      </c>
      <c r="B967" s="335" t="s">
        <v>75</v>
      </c>
      <c r="C967" s="336">
        <v>105</v>
      </c>
      <c r="D967" s="336">
        <v>46</v>
      </c>
      <c r="E967" s="337">
        <f t="shared" si="47"/>
        <v>-0.562</v>
      </c>
      <c r="F967" s="187" t="str">
        <f t="shared" si="48"/>
        <v>是</v>
      </c>
      <c r="G967" s="333" t="str">
        <f t="shared" si="49"/>
        <v>项</v>
      </c>
    </row>
    <row r="968" ht="32" customHeight="1" spans="1:7">
      <c r="A968" s="334">
        <v>2140103</v>
      </c>
      <c r="B968" s="335" t="s">
        <v>76</v>
      </c>
      <c r="C968" s="336">
        <v>205</v>
      </c>
      <c r="D968" s="336">
        <v>244</v>
      </c>
      <c r="E968" s="337">
        <f t="shared" si="47"/>
        <v>0.19</v>
      </c>
      <c r="F968" s="187" t="str">
        <f t="shared" si="48"/>
        <v>是</v>
      </c>
      <c r="G968" s="333" t="str">
        <f t="shared" si="49"/>
        <v>项</v>
      </c>
    </row>
    <row r="969" ht="32" customHeight="1" spans="1:7">
      <c r="A969" s="334">
        <v>2140104</v>
      </c>
      <c r="B969" s="335" t="s">
        <v>785</v>
      </c>
      <c r="C969" s="336">
        <v>2060</v>
      </c>
      <c r="D969" s="336">
        <v>2378</v>
      </c>
      <c r="E969" s="337">
        <f t="shared" si="47"/>
        <v>0.154</v>
      </c>
      <c r="F969" s="187" t="str">
        <f t="shared" si="48"/>
        <v>是</v>
      </c>
      <c r="G969" s="333" t="str">
        <f t="shared" si="49"/>
        <v>项</v>
      </c>
    </row>
    <row r="970" ht="32" customHeight="1" spans="1:7">
      <c r="A970" s="334">
        <v>2140106</v>
      </c>
      <c r="B970" s="335" t="s">
        <v>786</v>
      </c>
      <c r="C970" s="336">
        <v>1456</v>
      </c>
      <c r="D970" s="336">
        <v>812</v>
      </c>
      <c r="E970" s="337">
        <f t="shared" si="47"/>
        <v>-0.442</v>
      </c>
      <c r="F970" s="187" t="str">
        <f t="shared" si="48"/>
        <v>是</v>
      </c>
      <c r="G970" s="333" t="str">
        <f t="shared" si="49"/>
        <v>项</v>
      </c>
    </row>
    <row r="971" ht="36" hidden="1" customHeight="1" spans="1:7">
      <c r="A971" s="334">
        <v>2140109</v>
      </c>
      <c r="B971" s="335" t="s">
        <v>787</v>
      </c>
      <c r="C971" s="336">
        <v>0</v>
      </c>
      <c r="D971" s="336">
        <v>0</v>
      </c>
      <c r="E971" s="337">
        <f t="shared" si="47"/>
        <v>0</v>
      </c>
      <c r="F971" s="187" t="str">
        <f t="shared" si="48"/>
        <v>否</v>
      </c>
      <c r="G971" s="333" t="str">
        <f t="shared" si="49"/>
        <v>项</v>
      </c>
    </row>
    <row r="972" ht="36" hidden="1" customHeight="1" spans="1:7">
      <c r="A972" s="334">
        <v>2140110</v>
      </c>
      <c r="B972" s="335" t="s">
        <v>788</v>
      </c>
      <c r="C972" s="336">
        <v>0</v>
      </c>
      <c r="D972" s="336">
        <v>0</v>
      </c>
      <c r="E972" s="337">
        <f t="shared" si="47"/>
        <v>0</v>
      </c>
      <c r="F972" s="187" t="str">
        <f t="shared" si="48"/>
        <v>否</v>
      </c>
      <c r="G972" s="333" t="str">
        <f t="shared" si="49"/>
        <v>项</v>
      </c>
    </row>
    <row r="973" ht="36" hidden="1" customHeight="1" spans="1:7">
      <c r="A973" s="334">
        <v>2140112</v>
      </c>
      <c r="B973" s="335" t="s">
        <v>789</v>
      </c>
      <c r="C973" s="336">
        <v>0</v>
      </c>
      <c r="D973" s="336">
        <v>0</v>
      </c>
      <c r="E973" s="337">
        <f t="shared" si="47"/>
        <v>0</v>
      </c>
      <c r="F973" s="187" t="str">
        <f t="shared" si="48"/>
        <v>否</v>
      </c>
      <c r="G973" s="333" t="str">
        <f t="shared" si="49"/>
        <v>项</v>
      </c>
    </row>
    <row r="974" ht="36" hidden="1" customHeight="1" spans="1:7">
      <c r="A974" s="334">
        <v>2140114</v>
      </c>
      <c r="B974" s="335" t="s">
        <v>790</v>
      </c>
      <c r="C974" s="336">
        <v>0</v>
      </c>
      <c r="D974" s="336">
        <v>0</v>
      </c>
      <c r="E974" s="337">
        <f t="shared" si="47"/>
        <v>0</v>
      </c>
      <c r="F974" s="187" t="str">
        <f t="shared" si="48"/>
        <v>否</v>
      </c>
      <c r="G974" s="333" t="str">
        <f t="shared" si="49"/>
        <v>项</v>
      </c>
    </row>
    <row r="975" ht="36" hidden="1" customHeight="1" spans="1:7">
      <c r="A975" s="334">
        <v>2140122</v>
      </c>
      <c r="B975" s="335" t="s">
        <v>791</v>
      </c>
      <c r="C975" s="336">
        <v>0</v>
      </c>
      <c r="D975" s="336">
        <v>0</v>
      </c>
      <c r="E975" s="337">
        <f t="shared" si="47"/>
        <v>0</v>
      </c>
      <c r="F975" s="187" t="str">
        <f t="shared" si="48"/>
        <v>否</v>
      </c>
      <c r="G975" s="333" t="str">
        <f t="shared" si="49"/>
        <v>项</v>
      </c>
    </row>
    <row r="976" ht="36" hidden="1" customHeight="1" spans="1:7">
      <c r="A976" s="334">
        <v>2140123</v>
      </c>
      <c r="B976" s="335" t="s">
        <v>792</v>
      </c>
      <c r="C976" s="336">
        <v>0</v>
      </c>
      <c r="D976" s="336">
        <v>0</v>
      </c>
      <c r="E976" s="337">
        <f t="shared" si="47"/>
        <v>0</v>
      </c>
      <c r="F976" s="187" t="str">
        <f t="shared" si="48"/>
        <v>否</v>
      </c>
      <c r="G976" s="333" t="str">
        <f t="shared" si="49"/>
        <v>项</v>
      </c>
    </row>
    <row r="977" ht="36" hidden="1" customHeight="1" spans="1:7">
      <c r="A977" s="334">
        <v>2140127</v>
      </c>
      <c r="B977" s="335" t="s">
        <v>793</v>
      </c>
      <c r="C977" s="336">
        <v>0</v>
      </c>
      <c r="D977" s="336">
        <v>0</v>
      </c>
      <c r="E977" s="337">
        <f t="shared" si="47"/>
        <v>0</v>
      </c>
      <c r="F977" s="187" t="str">
        <f t="shared" si="48"/>
        <v>否</v>
      </c>
      <c r="G977" s="333" t="str">
        <f t="shared" si="49"/>
        <v>项</v>
      </c>
    </row>
    <row r="978" ht="36" hidden="1" customHeight="1" spans="1:7">
      <c r="A978" s="334">
        <v>2140128</v>
      </c>
      <c r="B978" s="335" t="s">
        <v>794</v>
      </c>
      <c r="C978" s="336">
        <v>0</v>
      </c>
      <c r="D978" s="336">
        <v>0</v>
      </c>
      <c r="E978" s="337">
        <f t="shared" si="47"/>
        <v>0</v>
      </c>
      <c r="F978" s="187" t="str">
        <f t="shared" si="48"/>
        <v>否</v>
      </c>
      <c r="G978" s="333" t="str">
        <f t="shared" si="49"/>
        <v>项</v>
      </c>
    </row>
    <row r="979" ht="36" hidden="1" customHeight="1" spans="1:7">
      <c r="A979" s="334">
        <v>2140129</v>
      </c>
      <c r="B979" s="335" t="s">
        <v>795</v>
      </c>
      <c r="C979" s="336">
        <v>0</v>
      </c>
      <c r="D979" s="336">
        <v>0</v>
      </c>
      <c r="E979" s="337">
        <f t="shared" si="47"/>
        <v>0</v>
      </c>
      <c r="F979" s="187" t="str">
        <f t="shared" si="48"/>
        <v>否</v>
      </c>
      <c r="G979" s="333" t="str">
        <f t="shared" si="49"/>
        <v>项</v>
      </c>
    </row>
    <row r="980" ht="36" hidden="1" customHeight="1" spans="1:7">
      <c r="A980" s="334">
        <v>2140130</v>
      </c>
      <c r="B980" s="335" t="s">
        <v>796</v>
      </c>
      <c r="C980" s="336">
        <v>0</v>
      </c>
      <c r="D980" s="336">
        <v>0</v>
      </c>
      <c r="E980" s="337">
        <f t="shared" si="47"/>
        <v>0</v>
      </c>
      <c r="F980" s="187" t="str">
        <f t="shared" si="48"/>
        <v>否</v>
      </c>
      <c r="G980" s="333" t="str">
        <f t="shared" si="49"/>
        <v>项</v>
      </c>
    </row>
    <row r="981" ht="36" hidden="1" customHeight="1" spans="1:7">
      <c r="A981" s="334">
        <v>2140131</v>
      </c>
      <c r="B981" s="335" t="s">
        <v>797</v>
      </c>
      <c r="C981" s="336">
        <v>0</v>
      </c>
      <c r="D981" s="336">
        <v>0</v>
      </c>
      <c r="E981" s="337">
        <f t="shared" si="47"/>
        <v>0</v>
      </c>
      <c r="F981" s="187" t="str">
        <f t="shared" si="48"/>
        <v>否</v>
      </c>
      <c r="G981" s="333" t="str">
        <f t="shared" si="49"/>
        <v>项</v>
      </c>
    </row>
    <row r="982" ht="36" hidden="1" customHeight="1" spans="1:7">
      <c r="A982" s="334">
        <v>2140133</v>
      </c>
      <c r="B982" s="335" t="s">
        <v>798</v>
      </c>
      <c r="C982" s="336">
        <v>0</v>
      </c>
      <c r="D982" s="336">
        <v>0</v>
      </c>
      <c r="E982" s="337">
        <f t="shared" si="47"/>
        <v>0</v>
      </c>
      <c r="F982" s="187" t="str">
        <f t="shared" si="48"/>
        <v>否</v>
      </c>
      <c r="G982" s="333" t="str">
        <f t="shared" si="49"/>
        <v>项</v>
      </c>
    </row>
    <row r="983" ht="36" hidden="1" customHeight="1" spans="1:7">
      <c r="A983" s="334">
        <v>2140136</v>
      </c>
      <c r="B983" s="335" t="s">
        <v>799</v>
      </c>
      <c r="C983" s="336">
        <v>0</v>
      </c>
      <c r="D983" s="336">
        <v>0</v>
      </c>
      <c r="E983" s="337">
        <f t="shared" si="47"/>
        <v>0</v>
      </c>
      <c r="F983" s="187" t="str">
        <f t="shared" si="48"/>
        <v>否</v>
      </c>
      <c r="G983" s="333" t="str">
        <f t="shared" si="49"/>
        <v>项</v>
      </c>
    </row>
    <row r="984" ht="36" hidden="1" customHeight="1" spans="1:7">
      <c r="A984" s="334">
        <v>2140138</v>
      </c>
      <c r="B984" s="335" t="s">
        <v>800</v>
      </c>
      <c r="C984" s="336">
        <v>0</v>
      </c>
      <c r="D984" s="336">
        <v>0</v>
      </c>
      <c r="E984" s="337">
        <f t="shared" si="47"/>
        <v>0</v>
      </c>
      <c r="F984" s="187" t="str">
        <f t="shared" si="48"/>
        <v>否</v>
      </c>
      <c r="G984" s="333" t="str">
        <f t="shared" si="49"/>
        <v>项</v>
      </c>
    </row>
    <row r="985" ht="36" hidden="1" customHeight="1" spans="1:7">
      <c r="A985" s="334">
        <v>2140199</v>
      </c>
      <c r="B985" s="335" t="s">
        <v>801</v>
      </c>
      <c r="C985" s="336">
        <v>0</v>
      </c>
      <c r="D985" s="336">
        <v>0</v>
      </c>
      <c r="E985" s="337">
        <f t="shared" si="47"/>
        <v>0</v>
      </c>
      <c r="F985" s="187" t="str">
        <f t="shared" si="48"/>
        <v>否</v>
      </c>
      <c r="G985" s="333" t="str">
        <f t="shared" si="49"/>
        <v>项</v>
      </c>
    </row>
    <row r="986" ht="32" customHeight="1" spans="1:7">
      <c r="A986" s="331">
        <v>21402</v>
      </c>
      <c r="B986" s="220" t="s">
        <v>802</v>
      </c>
      <c r="C986" s="332">
        <f>((((SUM(C987:C995))+0)+0)+0)+0</f>
        <v>0</v>
      </c>
      <c r="D986" s="332">
        <f>((((SUM(D987:D995))+0)+0)+0)+0</f>
        <v>55</v>
      </c>
      <c r="E986" s="186">
        <f t="shared" si="47"/>
        <v>0</v>
      </c>
      <c r="F986" s="187" t="str">
        <f t="shared" si="48"/>
        <v>是</v>
      </c>
      <c r="G986" s="333" t="str">
        <f t="shared" si="49"/>
        <v>款</v>
      </c>
    </row>
    <row r="987" ht="36" hidden="1" customHeight="1" spans="1:7">
      <c r="A987" s="334">
        <v>2140201</v>
      </c>
      <c r="B987" s="335" t="s">
        <v>74</v>
      </c>
      <c r="C987" s="336">
        <v>0</v>
      </c>
      <c r="D987" s="336">
        <v>0</v>
      </c>
      <c r="E987" s="337">
        <f t="shared" si="47"/>
        <v>0</v>
      </c>
      <c r="F987" s="187" t="str">
        <f t="shared" si="48"/>
        <v>否</v>
      </c>
      <c r="G987" s="333" t="str">
        <f t="shared" si="49"/>
        <v>项</v>
      </c>
    </row>
    <row r="988" ht="36" hidden="1" customHeight="1" spans="1:7">
      <c r="A988" s="334">
        <v>2140202</v>
      </c>
      <c r="B988" s="335" t="s">
        <v>75</v>
      </c>
      <c r="C988" s="336">
        <v>0</v>
      </c>
      <c r="D988" s="336">
        <v>0</v>
      </c>
      <c r="E988" s="337">
        <f t="shared" si="47"/>
        <v>0</v>
      </c>
      <c r="F988" s="187" t="str">
        <f t="shared" si="48"/>
        <v>否</v>
      </c>
      <c r="G988" s="333" t="str">
        <f t="shared" si="49"/>
        <v>项</v>
      </c>
    </row>
    <row r="989" ht="36" hidden="1" customHeight="1" spans="1:7">
      <c r="A989" s="334">
        <v>2140203</v>
      </c>
      <c r="B989" s="335" t="s">
        <v>76</v>
      </c>
      <c r="C989" s="336">
        <v>0</v>
      </c>
      <c r="D989" s="336">
        <v>0</v>
      </c>
      <c r="E989" s="337">
        <f t="shared" si="47"/>
        <v>0</v>
      </c>
      <c r="F989" s="187" t="str">
        <f t="shared" si="48"/>
        <v>否</v>
      </c>
      <c r="G989" s="333" t="str">
        <f t="shared" si="49"/>
        <v>项</v>
      </c>
    </row>
    <row r="990" ht="32" customHeight="1" spans="1:7">
      <c r="A990" s="334">
        <v>2140204</v>
      </c>
      <c r="B990" s="335" t="s">
        <v>803</v>
      </c>
      <c r="C990" s="336">
        <v>0</v>
      </c>
      <c r="D990" s="336">
        <v>55</v>
      </c>
      <c r="E990" s="337">
        <f t="shared" si="47"/>
        <v>0</v>
      </c>
      <c r="F990" s="187" t="str">
        <f t="shared" si="48"/>
        <v>是</v>
      </c>
      <c r="G990" s="333" t="str">
        <f t="shared" si="49"/>
        <v>项</v>
      </c>
    </row>
    <row r="991" ht="36" hidden="1" customHeight="1" spans="1:7">
      <c r="A991" s="334">
        <v>2140205</v>
      </c>
      <c r="B991" s="335" t="s">
        <v>804</v>
      </c>
      <c r="C991" s="336">
        <v>0</v>
      </c>
      <c r="D991" s="336">
        <v>0</v>
      </c>
      <c r="E991" s="337">
        <f t="shared" si="47"/>
        <v>0</v>
      </c>
      <c r="F991" s="187" t="str">
        <f t="shared" si="48"/>
        <v>否</v>
      </c>
      <c r="G991" s="333" t="str">
        <f t="shared" si="49"/>
        <v>项</v>
      </c>
    </row>
    <row r="992" ht="36" hidden="1" customHeight="1" spans="1:7">
      <c r="A992" s="334">
        <v>2140206</v>
      </c>
      <c r="B992" s="335" t="s">
        <v>805</v>
      </c>
      <c r="C992" s="336">
        <v>0</v>
      </c>
      <c r="D992" s="336">
        <v>0</v>
      </c>
      <c r="E992" s="337">
        <f t="shared" si="47"/>
        <v>0</v>
      </c>
      <c r="F992" s="187" t="str">
        <f t="shared" si="48"/>
        <v>否</v>
      </c>
      <c r="G992" s="333" t="str">
        <f t="shared" si="49"/>
        <v>项</v>
      </c>
    </row>
    <row r="993" ht="36" hidden="1" customHeight="1" spans="1:7">
      <c r="A993" s="334">
        <v>2140207</v>
      </c>
      <c r="B993" s="335" t="s">
        <v>806</v>
      </c>
      <c r="C993" s="336">
        <v>0</v>
      </c>
      <c r="D993" s="336">
        <v>0</v>
      </c>
      <c r="E993" s="337">
        <f t="shared" si="47"/>
        <v>0</v>
      </c>
      <c r="F993" s="187" t="str">
        <f t="shared" si="48"/>
        <v>否</v>
      </c>
      <c r="G993" s="333" t="str">
        <f t="shared" si="49"/>
        <v>项</v>
      </c>
    </row>
    <row r="994" ht="36" hidden="1" customHeight="1" spans="1:7">
      <c r="A994" s="334">
        <v>2140208</v>
      </c>
      <c r="B994" s="335" t="s">
        <v>807</v>
      </c>
      <c r="C994" s="336">
        <v>0</v>
      </c>
      <c r="D994" s="336">
        <v>0</v>
      </c>
      <c r="E994" s="337">
        <f t="shared" si="47"/>
        <v>0</v>
      </c>
      <c r="F994" s="187" t="str">
        <f t="shared" si="48"/>
        <v>否</v>
      </c>
      <c r="G994" s="333" t="str">
        <f t="shared" si="49"/>
        <v>项</v>
      </c>
    </row>
    <row r="995" ht="36" hidden="1" customHeight="1" spans="1:7">
      <c r="A995" s="334">
        <v>2140299</v>
      </c>
      <c r="B995" s="335" t="s">
        <v>808</v>
      </c>
      <c r="C995" s="336">
        <v>0</v>
      </c>
      <c r="D995" s="336">
        <v>0</v>
      </c>
      <c r="E995" s="337">
        <f t="shared" si="47"/>
        <v>0</v>
      </c>
      <c r="F995" s="187" t="str">
        <f t="shared" si="48"/>
        <v>否</v>
      </c>
      <c r="G995" s="333" t="str">
        <f t="shared" si="49"/>
        <v>项</v>
      </c>
    </row>
    <row r="996" ht="36" hidden="1" customHeight="1" spans="1:7">
      <c r="A996" s="331">
        <v>21403</v>
      </c>
      <c r="B996" s="220" t="s">
        <v>809</v>
      </c>
      <c r="C996" s="332">
        <f>((((SUM(C997:C1005))+0)+0)+0)+0</f>
        <v>0</v>
      </c>
      <c r="D996" s="332">
        <f>((((SUM(D997:D1005))+0)+0)+0)+0</f>
        <v>0</v>
      </c>
      <c r="E996" s="186">
        <f t="shared" si="47"/>
        <v>0</v>
      </c>
      <c r="F996" s="187" t="str">
        <f t="shared" si="48"/>
        <v>否</v>
      </c>
      <c r="G996" s="333" t="str">
        <f t="shared" si="49"/>
        <v>款</v>
      </c>
    </row>
    <row r="997" ht="36" hidden="1" customHeight="1" spans="1:7">
      <c r="A997" s="334">
        <v>2140301</v>
      </c>
      <c r="B997" s="335" t="s">
        <v>74</v>
      </c>
      <c r="C997" s="336">
        <v>0</v>
      </c>
      <c r="D997" s="336">
        <v>0</v>
      </c>
      <c r="E997" s="337">
        <f t="shared" si="47"/>
        <v>0</v>
      </c>
      <c r="F997" s="187" t="str">
        <f t="shared" si="48"/>
        <v>否</v>
      </c>
      <c r="G997" s="333" t="str">
        <f t="shared" si="49"/>
        <v>项</v>
      </c>
    </row>
    <row r="998" ht="36" hidden="1" customHeight="1" spans="1:7">
      <c r="A998" s="334">
        <v>2140302</v>
      </c>
      <c r="B998" s="335" t="s">
        <v>75</v>
      </c>
      <c r="C998" s="336">
        <v>0</v>
      </c>
      <c r="D998" s="336">
        <v>0</v>
      </c>
      <c r="E998" s="337">
        <f t="shared" si="47"/>
        <v>0</v>
      </c>
      <c r="F998" s="187" t="str">
        <f t="shared" si="48"/>
        <v>否</v>
      </c>
      <c r="G998" s="333" t="str">
        <f t="shared" si="49"/>
        <v>项</v>
      </c>
    </row>
    <row r="999" ht="36" hidden="1" customHeight="1" spans="1:7">
      <c r="A999" s="334">
        <v>2140303</v>
      </c>
      <c r="B999" s="335" t="s">
        <v>76</v>
      </c>
      <c r="C999" s="336">
        <v>0</v>
      </c>
      <c r="D999" s="336">
        <v>0</v>
      </c>
      <c r="E999" s="337">
        <f t="shared" si="47"/>
        <v>0</v>
      </c>
      <c r="F999" s="187" t="str">
        <f t="shared" si="48"/>
        <v>否</v>
      </c>
      <c r="G999" s="333" t="str">
        <f t="shared" si="49"/>
        <v>项</v>
      </c>
    </row>
    <row r="1000" ht="36" hidden="1" customHeight="1" spans="1:7">
      <c r="A1000" s="334">
        <v>2140304</v>
      </c>
      <c r="B1000" s="335" t="s">
        <v>810</v>
      </c>
      <c r="C1000" s="336">
        <v>0</v>
      </c>
      <c r="D1000" s="336">
        <v>0</v>
      </c>
      <c r="E1000" s="337">
        <f t="shared" si="47"/>
        <v>0</v>
      </c>
      <c r="F1000" s="187" t="str">
        <f t="shared" si="48"/>
        <v>否</v>
      </c>
      <c r="G1000" s="333" t="str">
        <f t="shared" si="49"/>
        <v>项</v>
      </c>
    </row>
    <row r="1001" ht="36" hidden="1" customHeight="1" spans="1:7">
      <c r="A1001" s="334">
        <v>2140305</v>
      </c>
      <c r="B1001" s="335" t="s">
        <v>811</v>
      </c>
      <c r="C1001" s="336">
        <v>0</v>
      </c>
      <c r="D1001" s="336">
        <v>0</v>
      </c>
      <c r="E1001" s="337">
        <f t="shared" si="47"/>
        <v>0</v>
      </c>
      <c r="F1001" s="187" t="str">
        <f t="shared" si="48"/>
        <v>否</v>
      </c>
      <c r="G1001" s="333" t="str">
        <f t="shared" si="49"/>
        <v>项</v>
      </c>
    </row>
    <row r="1002" ht="36" hidden="1" customHeight="1" spans="1:7">
      <c r="A1002" s="334">
        <v>2140306</v>
      </c>
      <c r="B1002" s="335" t="s">
        <v>812</v>
      </c>
      <c r="C1002" s="336">
        <v>0</v>
      </c>
      <c r="D1002" s="336">
        <v>0</v>
      </c>
      <c r="E1002" s="337">
        <f t="shared" si="47"/>
        <v>0</v>
      </c>
      <c r="F1002" s="187" t="str">
        <f t="shared" si="48"/>
        <v>否</v>
      </c>
      <c r="G1002" s="333" t="str">
        <f t="shared" si="49"/>
        <v>项</v>
      </c>
    </row>
    <row r="1003" ht="36" hidden="1" customHeight="1" spans="1:7">
      <c r="A1003" s="334">
        <v>2140307</v>
      </c>
      <c r="B1003" s="335" t="s">
        <v>813</v>
      </c>
      <c r="C1003" s="336">
        <v>0</v>
      </c>
      <c r="D1003" s="336">
        <v>0</v>
      </c>
      <c r="E1003" s="337">
        <f t="shared" si="47"/>
        <v>0</v>
      </c>
      <c r="F1003" s="187" t="str">
        <f t="shared" si="48"/>
        <v>否</v>
      </c>
      <c r="G1003" s="333" t="str">
        <f t="shared" si="49"/>
        <v>项</v>
      </c>
    </row>
    <row r="1004" ht="36" hidden="1" customHeight="1" spans="1:7">
      <c r="A1004" s="334">
        <v>2140308</v>
      </c>
      <c r="B1004" s="335" t="s">
        <v>814</v>
      </c>
      <c r="C1004" s="336">
        <v>0</v>
      </c>
      <c r="D1004" s="336">
        <v>0</v>
      </c>
      <c r="E1004" s="337">
        <f t="shared" si="47"/>
        <v>0</v>
      </c>
      <c r="F1004" s="187" t="str">
        <f t="shared" si="48"/>
        <v>否</v>
      </c>
      <c r="G1004" s="333" t="str">
        <f t="shared" si="49"/>
        <v>项</v>
      </c>
    </row>
    <row r="1005" ht="36" hidden="1" customHeight="1" spans="1:7">
      <c r="A1005" s="334">
        <v>2140399</v>
      </c>
      <c r="B1005" s="335" t="s">
        <v>815</v>
      </c>
      <c r="C1005" s="336">
        <v>0</v>
      </c>
      <c r="D1005" s="336">
        <v>0</v>
      </c>
      <c r="E1005" s="337">
        <f t="shared" si="47"/>
        <v>0</v>
      </c>
      <c r="F1005" s="187" t="str">
        <f t="shared" si="48"/>
        <v>否</v>
      </c>
      <c r="G1005" s="333" t="str">
        <f t="shared" si="49"/>
        <v>项</v>
      </c>
    </row>
    <row r="1006" ht="36" hidden="1" customHeight="1" spans="1:7">
      <c r="A1006" s="331">
        <v>21405</v>
      </c>
      <c r="B1006" s="220" t="s">
        <v>816</v>
      </c>
      <c r="C1006" s="332">
        <f>((((SUM(C1007:C1012))+0)+0)+0)+0</f>
        <v>0</v>
      </c>
      <c r="D1006" s="332">
        <f>((((SUM(D1007:D1012))+0)+0)+0)+0</f>
        <v>0</v>
      </c>
      <c r="E1006" s="186">
        <f t="shared" si="47"/>
        <v>0</v>
      </c>
      <c r="F1006" s="187" t="str">
        <f t="shared" si="48"/>
        <v>否</v>
      </c>
      <c r="G1006" s="333" t="str">
        <f t="shared" si="49"/>
        <v>款</v>
      </c>
    </row>
    <row r="1007" ht="36" hidden="1" customHeight="1" spans="1:7">
      <c r="A1007" s="334">
        <v>2140501</v>
      </c>
      <c r="B1007" s="335" t="s">
        <v>74</v>
      </c>
      <c r="C1007" s="336">
        <v>0</v>
      </c>
      <c r="D1007" s="336">
        <v>0</v>
      </c>
      <c r="E1007" s="337">
        <f t="shared" si="47"/>
        <v>0</v>
      </c>
      <c r="F1007" s="187" t="str">
        <f t="shared" si="48"/>
        <v>否</v>
      </c>
      <c r="G1007" s="333" t="str">
        <f t="shared" si="49"/>
        <v>项</v>
      </c>
    </row>
    <row r="1008" ht="36" hidden="1" customHeight="1" spans="1:7">
      <c r="A1008" s="334">
        <v>2140502</v>
      </c>
      <c r="B1008" s="335" t="s">
        <v>75</v>
      </c>
      <c r="C1008" s="336">
        <v>0</v>
      </c>
      <c r="D1008" s="336">
        <v>0</v>
      </c>
      <c r="E1008" s="337">
        <f t="shared" ref="E1008:E1071" si="50">IF(C1008&lt;0,"",IFERROR(D1008/C1008-1,0))</f>
        <v>0</v>
      </c>
      <c r="F1008" s="187" t="str">
        <f t="shared" si="48"/>
        <v>否</v>
      </c>
      <c r="G1008" s="333" t="str">
        <f t="shared" si="49"/>
        <v>项</v>
      </c>
    </row>
    <row r="1009" ht="36" hidden="1" customHeight="1" spans="1:7">
      <c r="A1009" s="334">
        <v>2140503</v>
      </c>
      <c r="B1009" s="335" t="s">
        <v>76</v>
      </c>
      <c r="C1009" s="336">
        <v>0</v>
      </c>
      <c r="D1009" s="336">
        <v>0</v>
      </c>
      <c r="E1009" s="337">
        <f t="shared" si="50"/>
        <v>0</v>
      </c>
      <c r="F1009" s="187" t="str">
        <f t="shared" si="48"/>
        <v>否</v>
      </c>
      <c r="G1009" s="333" t="str">
        <f t="shared" si="49"/>
        <v>项</v>
      </c>
    </row>
    <row r="1010" ht="36" hidden="1" customHeight="1" spans="1:7">
      <c r="A1010" s="334">
        <v>2140504</v>
      </c>
      <c r="B1010" s="335" t="s">
        <v>807</v>
      </c>
      <c r="C1010" s="336">
        <v>0</v>
      </c>
      <c r="D1010" s="336">
        <v>0</v>
      </c>
      <c r="E1010" s="337">
        <f t="shared" si="50"/>
        <v>0</v>
      </c>
      <c r="F1010" s="187" t="str">
        <f t="shared" si="48"/>
        <v>否</v>
      </c>
      <c r="G1010" s="333" t="str">
        <f t="shared" si="49"/>
        <v>项</v>
      </c>
    </row>
    <row r="1011" ht="36" hidden="1" customHeight="1" spans="1:7">
      <c r="A1011" s="334">
        <v>2140505</v>
      </c>
      <c r="B1011" s="335" t="s">
        <v>817</v>
      </c>
      <c r="C1011" s="336">
        <v>0</v>
      </c>
      <c r="D1011" s="336">
        <v>0</v>
      </c>
      <c r="E1011" s="337">
        <f t="shared" si="50"/>
        <v>0</v>
      </c>
      <c r="F1011" s="187" t="str">
        <f t="shared" si="48"/>
        <v>否</v>
      </c>
      <c r="G1011" s="333" t="str">
        <f t="shared" si="49"/>
        <v>项</v>
      </c>
    </row>
    <row r="1012" ht="36" hidden="1" customHeight="1" spans="1:7">
      <c r="A1012" s="334">
        <v>2140599</v>
      </c>
      <c r="B1012" s="335" t="s">
        <v>818</v>
      </c>
      <c r="C1012" s="336">
        <v>0</v>
      </c>
      <c r="D1012" s="336">
        <v>0</v>
      </c>
      <c r="E1012" s="337">
        <f t="shared" si="50"/>
        <v>0</v>
      </c>
      <c r="F1012" s="187" t="str">
        <f t="shared" si="48"/>
        <v>否</v>
      </c>
      <c r="G1012" s="333" t="str">
        <f t="shared" si="49"/>
        <v>项</v>
      </c>
    </row>
    <row r="1013" ht="32" customHeight="1" spans="1:7">
      <c r="A1013" s="331">
        <v>21499</v>
      </c>
      <c r="B1013" s="220" t="s">
        <v>819</v>
      </c>
      <c r="C1013" s="332">
        <f>((((SUM(C1014:C1015))+0)+0)+0)+0</f>
        <v>0</v>
      </c>
      <c r="D1013" s="332">
        <f>((((SUM(D1014:D1015))+0)+0)+0)+0</f>
        <v>65</v>
      </c>
      <c r="E1013" s="186">
        <f t="shared" si="50"/>
        <v>0</v>
      </c>
      <c r="F1013" s="187" t="str">
        <f t="shared" si="48"/>
        <v>是</v>
      </c>
      <c r="G1013" s="333" t="str">
        <f t="shared" si="49"/>
        <v>款</v>
      </c>
    </row>
    <row r="1014" ht="32" customHeight="1" spans="1:7">
      <c r="A1014" s="334">
        <v>2149901</v>
      </c>
      <c r="B1014" s="335" t="s">
        <v>820</v>
      </c>
      <c r="C1014" s="336">
        <v>0</v>
      </c>
      <c r="D1014" s="336">
        <v>65</v>
      </c>
      <c r="E1014" s="337">
        <f t="shared" si="50"/>
        <v>0</v>
      </c>
      <c r="F1014" s="187" t="str">
        <f t="shared" si="48"/>
        <v>是</v>
      </c>
      <c r="G1014" s="333" t="str">
        <f t="shared" si="49"/>
        <v>项</v>
      </c>
    </row>
    <row r="1015" ht="36" hidden="1" customHeight="1" spans="1:7">
      <c r="A1015" s="334">
        <v>2149999</v>
      </c>
      <c r="B1015" s="335" t="s">
        <v>819</v>
      </c>
      <c r="C1015" s="336">
        <v>0</v>
      </c>
      <c r="D1015" s="336">
        <v>0</v>
      </c>
      <c r="E1015" s="337">
        <f t="shared" si="50"/>
        <v>0</v>
      </c>
      <c r="F1015" s="187" t="str">
        <f t="shared" si="48"/>
        <v>否</v>
      </c>
      <c r="G1015" s="333" t="str">
        <f t="shared" si="49"/>
        <v>项</v>
      </c>
    </row>
    <row r="1016" ht="36" hidden="1" customHeight="1" spans="1:7">
      <c r="A1016" s="343" t="s">
        <v>821</v>
      </c>
      <c r="B1016" s="344" t="s">
        <v>210</v>
      </c>
      <c r="C1016" s="336"/>
      <c r="D1016" s="336">
        <v>0</v>
      </c>
      <c r="E1016" s="186">
        <f t="shared" si="50"/>
        <v>0</v>
      </c>
      <c r="F1016" s="187" t="str">
        <f t="shared" si="48"/>
        <v>否</v>
      </c>
      <c r="G1016" s="333" t="str">
        <f t="shared" si="49"/>
        <v>项</v>
      </c>
    </row>
    <row r="1017" ht="32" customHeight="1" spans="1:7">
      <c r="A1017" s="331">
        <v>215</v>
      </c>
      <c r="B1017" s="171" t="s">
        <v>822</v>
      </c>
      <c r="C1017" s="332">
        <f>((((SUM(C1018,C1028,C1044,C1049,C1060,C1067,C1075,C1081))+0)+0)+0)+0</f>
        <v>500</v>
      </c>
      <c r="D1017" s="332">
        <f>((((SUM(D1018,D1028,D1044,D1049,D1060,D1067,D1075,D1081))+0)+0)+0)+0</f>
        <v>480</v>
      </c>
      <c r="E1017" s="186">
        <f t="shared" si="50"/>
        <v>-0.04</v>
      </c>
      <c r="F1017" s="187" t="str">
        <f t="shared" si="48"/>
        <v>是</v>
      </c>
      <c r="G1017" s="333" t="str">
        <f t="shared" si="49"/>
        <v>类</v>
      </c>
    </row>
    <row r="1018" ht="32" customHeight="1" spans="1:7">
      <c r="A1018" s="331">
        <v>21501</v>
      </c>
      <c r="B1018" s="220" t="s">
        <v>823</v>
      </c>
      <c r="C1018" s="332">
        <f>((((SUM(C1019:C1027))+0)+0)+0)+0</f>
        <v>500</v>
      </c>
      <c r="D1018" s="332">
        <f>((((SUM(D1019:D1027))+0)+0)+0)+0</f>
        <v>0</v>
      </c>
      <c r="E1018" s="186">
        <f t="shared" si="50"/>
        <v>-1</v>
      </c>
      <c r="F1018" s="187" t="str">
        <f t="shared" si="48"/>
        <v>是</v>
      </c>
      <c r="G1018" s="333" t="str">
        <f t="shared" si="49"/>
        <v>款</v>
      </c>
    </row>
    <row r="1019" ht="36" hidden="1" customHeight="1" spans="1:7">
      <c r="A1019" s="334">
        <v>2150101</v>
      </c>
      <c r="B1019" s="335" t="s">
        <v>74</v>
      </c>
      <c r="C1019" s="336">
        <v>0</v>
      </c>
      <c r="D1019" s="336">
        <v>0</v>
      </c>
      <c r="E1019" s="337">
        <f t="shared" si="50"/>
        <v>0</v>
      </c>
      <c r="F1019" s="187" t="str">
        <f t="shared" si="48"/>
        <v>否</v>
      </c>
      <c r="G1019" s="333" t="str">
        <f t="shared" si="49"/>
        <v>项</v>
      </c>
    </row>
    <row r="1020" ht="36" hidden="1" customHeight="1" spans="1:7">
      <c r="A1020" s="334">
        <v>2150102</v>
      </c>
      <c r="B1020" s="335" t="s">
        <v>75</v>
      </c>
      <c r="C1020" s="336">
        <v>0</v>
      </c>
      <c r="D1020" s="336">
        <v>0</v>
      </c>
      <c r="E1020" s="337">
        <f t="shared" si="50"/>
        <v>0</v>
      </c>
      <c r="F1020" s="187" t="str">
        <f t="shared" si="48"/>
        <v>否</v>
      </c>
      <c r="G1020" s="333" t="str">
        <f t="shared" si="49"/>
        <v>项</v>
      </c>
    </row>
    <row r="1021" ht="36" hidden="1" customHeight="1" spans="1:7">
      <c r="A1021" s="334">
        <v>2150103</v>
      </c>
      <c r="B1021" s="335" t="s">
        <v>76</v>
      </c>
      <c r="C1021" s="336">
        <v>0</v>
      </c>
      <c r="D1021" s="336">
        <v>0</v>
      </c>
      <c r="E1021" s="337">
        <f t="shared" si="50"/>
        <v>0</v>
      </c>
      <c r="F1021" s="187" t="str">
        <f t="shared" si="48"/>
        <v>否</v>
      </c>
      <c r="G1021" s="333" t="str">
        <f t="shared" si="49"/>
        <v>项</v>
      </c>
    </row>
    <row r="1022" ht="36" hidden="1" customHeight="1" spans="1:7">
      <c r="A1022" s="334">
        <v>2150104</v>
      </c>
      <c r="B1022" s="335" t="s">
        <v>824</v>
      </c>
      <c r="C1022" s="336">
        <v>0</v>
      </c>
      <c r="D1022" s="336">
        <v>0</v>
      </c>
      <c r="E1022" s="337">
        <f t="shared" si="50"/>
        <v>0</v>
      </c>
      <c r="F1022" s="187" t="str">
        <f t="shared" si="48"/>
        <v>否</v>
      </c>
      <c r="G1022" s="333" t="str">
        <f t="shared" si="49"/>
        <v>项</v>
      </c>
    </row>
    <row r="1023" ht="36" hidden="1" customHeight="1" spans="1:7">
      <c r="A1023" s="334">
        <v>2150105</v>
      </c>
      <c r="B1023" s="335" t="s">
        <v>825</v>
      </c>
      <c r="C1023" s="336">
        <v>0</v>
      </c>
      <c r="D1023" s="336">
        <v>0</v>
      </c>
      <c r="E1023" s="337">
        <f t="shared" si="50"/>
        <v>0</v>
      </c>
      <c r="F1023" s="187" t="str">
        <f t="shared" si="48"/>
        <v>否</v>
      </c>
      <c r="G1023" s="333" t="str">
        <f t="shared" si="49"/>
        <v>项</v>
      </c>
    </row>
    <row r="1024" ht="36" hidden="1" customHeight="1" spans="1:7">
      <c r="A1024" s="334">
        <v>2150106</v>
      </c>
      <c r="B1024" s="335" t="s">
        <v>826</v>
      </c>
      <c r="C1024" s="336">
        <v>0</v>
      </c>
      <c r="D1024" s="336">
        <v>0</v>
      </c>
      <c r="E1024" s="337">
        <f t="shared" si="50"/>
        <v>0</v>
      </c>
      <c r="F1024" s="187" t="str">
        <f t="shared" si="48"/>
        <v>否</v>
      </c>
      <c r="G1024" s="333" t="str">
        <f t="shared" si="49"/>
        <v>项</v>
      </c>
    </row>
    <row r="1025" ht="36" hidden="1" customHeight="1" spans="1:7">
      <c r="A1025" s="334">
        <v>2150107</v>
      </c>
      <c r="B1025" s="335" t="s">
        <v>827</v>
      </c>
      <c r="C1025" s="336">
        <v>0</v>
      </c>
      <c r="D1025" s="336">
        <v>0</v>
      </c>
      <c r="E1025" s="337">
        <f t="shared" si="50"/>
        <v>0</v>
      </c>
      <c r="F1025" s="187" t="str">
        <f t="shared" si="48"/>
        <v>否</v>
      </c>
      <c r="G1025" s="333" t="str">
        <f t="shared" si="49"/>
        <v>项</v>
      </c>
    </row>
    <row r="1026" ht="36" hidden="1" customHeight="1" spans="1:7">
      <c r="A1026" s="334">
        <v>2150108</v>
      </c>
      <c r="B1026" s="335" t="s">
        <v>828</v>
      </c>
      <c r="C1026" s="336">
        <v>0</v>
      </c>
      <c r="D1026" s="336">
        <v>0</v>
      </c>
      <c r="E1026" s="337">
        <f t="shared" si="50"/>
        <v>0</v>
      </c>
      <c r="F1026" s="187" t="str">
        <f t="shared" si="48"/>
        <v>否</v>
      </c>
      <c r="G1026" s="333" t="str">
        <f t="shared" si="49"/>
        <v>项</v>
      </c>
    </row>
    <row r="1027" ht="32" customHeight="1" spans="1:7">
      <c r="A1027" s="334">
        <v>2150199</v>
      </c>
      <c r="B1027" s="335" t="s">
        <v>829</v>
      </c>
      <c r="C1027" s="336">
        <v>500</v>
      </c>
      <c r="D1027" s="336">
        <v>0</v>
      </c>
      <c r="E1027" s="337">
        <f t="shared" si="50"/>
        <v>-1</v>
      </c>
      <c r="F1027" s="187" t="str">
        <f t="shared" si="48"/>
        <v>是</v>
      </c>
      <c r="G1027" s="333" t="str">
        <f t="shared" si="49"/>
        <v>项</v>
      </c>
    </row>
    <row r="1028" ht="36" hidden="1" customHeight="1" spans="1:7">
      <c r="A1028" s="331">
        <v>21502</v>
      </c>
      <c r="B1028" s="220" t="s">
        <v>830</v>
      </c>
      <c r="C1028" s="332">
        <f>((((SUM(C1029:C1043))+0)+0)+0)+0</f>
        <v>0</v>
      </c>
      <c r="D1028" s="332">
        <f>((((SUM(D1029:D1043))+0)+0)+0)+0</f>
        <v>0</v>
      </c>
      <c r="E1028" s="186">
        <f t="shared" si="50"/>
        <v>0</v>
      </c>
      <c r="F1028" s="187" t="str">
        <f t="shared" ref="F1028:F1091" si="51">IF(LEN(A1028)=3,"是",IF(B1028&lt;&gt;"",IF(SUM(C1028:D1028)&lt;&gt;0,"是","否"),"是"))</f>
        <v>否</v>
      </c>
      <c r="G1028" s="333" t="str">
        <f t="shared" ref="G1028:G1091" si="52">IF(LEN(A1028)=3,"类",IF(LEN(A1028)=5,"款","项"))</f>
        <v>款</v>
      </c>
    </row>
    <row r="1029" ht="36" hidden="1" customHeight="1" spans="1:7">
      <c r="A1029" s="334">
        <v>2150201</v>
      </c>
      <c r="B1029" s="335" t="s">
        <v>74</v>
      </c>
      <c r="C1029" s="336">
        <v>0</v>
      </c>
      <c r="D1029" s="336">
        <v>0</v>
      </c>
      <c r="E1029" s="337">
        <f t="shared" si="50"/>
        <v>0</v>
      </c>
      <c r="F1029" s="187" t="str">
        <f t="shared" si="51"/>
        <v>否</v>
      </c>
      <c r="G1029" s="333" t="str">
        <f t="shared" si="52"/>
        <v>项</v>
      </c>
    </row>
    <row r="1030" ht="36" hidden="1" customHeight="1" spans="1:7">
      <c r="A1030" s="334">
        <v>2150202</v>
      </c>
      <c r="B1030" s="335" t="s">
        <v>75</v>
      </c>
      <c r="C1030" s="336">
        <v>0</v>
      </c>
      <c r="D1030" s="336">
        <v>0</v>
      </c>
      <c r="E1030" s="337">
        <f t="shared" si="50"/>
        <v>0</v>
      </c>
      <c r="F1030" s="187" t="str">
        <f t="shared" si="51"/>
        <v>否</v>
      </c>
      <c r="G1030" s="333" t="str">
        <f t="shared" si="52"/>
        <v>项</v>
      </c>
    </row>
    <row r="1031" ht="36" hidden="1" customHeight="1" spans="1:7">
      <c r="A1031" s="334">
        <v>2150203</v>
      </c>
      <c r="B1031" s="335" t="s">
        <v>76</v>
      </c>
      <c r="C1031" s="336">
        <v>0</v>
      </c>
      <c r="D1031" s="336">
        <v>0</v>
      </c>
      <c r="E1031" s="337">
        <f t="shared" si="50"/>
        <v>0</v>
      </c>
      <c r="F1031" s="187" t="str">
        <f t="shared" si="51"/>
        <v>否</v>
      </c>
      <c r="G1031" s="333" t="str">
        <f t="shared" si="52"/>
        <v>项</v>
      </c>
    </row>
    <row r="1032" ht="36" hidden="1" customHeight="1" spans="1:7">
      <c r="A1032" s="334">
        <v>2150204</v>
      </c>
      <c r="B1032" s="335" t="s">
        <v>831</v>
      </c>
      <c r="C1032" s="336">
        <v>0</v>
      </c>
      <c r="D1032" s="336">
        <v>0</v>
      </c>
      <c r="E1032" s="337">
        <f t="shared" si="50"/>
        <v>0</v>
      </c>
      <c r="F1032" s="187" t="str">
        <f t="shared" si="51"/>
        <v>否</v>
      </c>
      <c r="G1032" s="333" t="str">
        <f t="shared" si="52"/>
        <v>项</v>
      </c>
    </row>
    <row r="1033" ht="36" hidden="1" customHeight="1" spans="1:7">
      <c r="A1033" s="334">
        <v>2150205</v>
      </c>
      <c r="B1033" s="335" t="s">
        <v>832</v>
      </c>
      <c r="C1033" s="336">
        <v>0</v>
      </c>
      <c r="D1033" s="336">
        <v>0</v>
      </c>
      <c r="E1033" s="337">
        <f t="shared" si="50"/>
        <v>0</v>
      </c>
      <c r="F1033" s="187" t="str">
        <f t="shared" si="51"/>
        <v>否</v>
      </c>
      <c r="G1033" s="333" t="str">
        <f t="shared" si="52"/>
        <v>项</v>
      </c>
    </row>
    <row r="1034" ht="36" hidden="1" customHeight="1" spans="1:7">
      <c r="A1034" s="334">
        <v>2150206</v>
      </c>
      <c r="B1034" s="335" t="s">
        <v>833</v>
      </c>
      <c r="C1034" s="336">
        <v>0</v>
      </c>
      <c r="D1034" s="336">
        <v>0</v>
      </c>
      <c r="E1034" s="337">
        <f t="shared" si="50"/>
        <v>0</v>
      </c>
      <c r="F1034" s="187" t="str">
        <f t="shared" si="51"/>
        <v>否</v>
      </c>
      <c r="G1034" s="333" t="str">
        <f t="shared" si="52"/>
        <v>项</v>
      </c>
    </row>
    <row r="1035" ht="36" hidden="1" customHeight="1" spans="1:7">
      <c r="A1035" s="334">
        <v>2150207</v>
      </c>
      <c r="B1035" s="335" t="s">
        <v>834</v>
      </c>
      <c r="C1035" s="336">
        <v>0</v>
      </c>
      <c r="D1035" s="336">
        <v>0</v>
      </c>
      <c r="E1035" s="337">
        <f t="shared" si="50"/>
        <v>0</v>
      </c>
      <c r="F1035" s="187" t="str">
        <f t="shared" si="51"/>
        <v>否</v>
      </c>
      <c r="G1035" s="333" t="str">
        <f t="shared" si="52"/>
        <v>项</v>
      </c>
    </row>
    <row r="1036" ht="36" hidden="1" customHeight="1" spans="1:7">
      <c r="A1036" s="334">
        <v>2150208</v>
      </c>
      <c r="B1036" s="335" t="s">
        <v>835</v>
      </c>
      <c r="C1036" s="336">
        <v>0</v>
      </c>
      <c r="D1036" s="336">
        <v>0</v>
      </c>
      <c r="E1036" s="337">
        <f t="shared" si="50"/>
        <v>0</v>
      </c>
      <c r="F1036" s="187" t="str">
        <f t="shared" si="51"/>
        <v>否</v>
      </c>
      <c r="G1036" s="333" t="str">
        <f t="shared" si="52"/>
        <v>项</v>
      </c>
    </row>
    <row r="1037" ht="36" hidden="1" customHeight="1" spans="1:7">
      <c r="A1037" s="334">
        <v>2150209</v>
      </c>
      <c r="B1037" s="335" t="s">
        <v>836</v>
      </c>
      <c r="C1037" s="336">
        <v>0</v>
      </c>
      <c r="D1037" s="336">
        <v>0</v>
      </c>
      <c r="E1037" s="337">
        <f t="shared" si="50"/>
        <v>0</v>
      </c>
      <c r="F1037" s="187" t="str">
        <f t="shared" si="51"/>
        <v>否</v>
      </c>
      <c r="G1037" s="333" t="str">
        <f t="shared" si="52"/>
        <v>项</v>
      </c>
    </row>
    <row r="1038" ht="36" hidden="1" customHeight="1" spans="1:7">
      <c r="A1038" s="334">
        <v>2150210</v>
      </c>
      <c r="B1038" s="335" t="s">
        <v>837</v>
      </c>
      <c r="C1038" s="336">
        <v>0</v>
      </c>
      <c r="D1038" s="336">
        <v>0</v>
      </c>
      <c r="E1038" s="337">
        <f t="shared" si="50"/>
        <v>0</v>
      </c>
      <c r="F1038" s="187" t="str">
        <f t="shared" si="51"/>
        <v>否</v>
      </c>
      <c r="G1038" s="333" t="str">
        <f t="shared" si="52"/>
        <v>项</v>
      </c>
    </row>
    <row r="1039" ht="36" hidden="1" customHeight="1" spans="1:7">
      <c r="A1039" s="334">
        <v>2150212</v>
      </c>
      <c r="B1039" s="335" t="s">
        <v>838</v>
      </c>
      <c r="C1039" s="336">
        <v>0</v>
      </c>
      <c r="D1039" s="336">
        <v>0</v>
      </c>
      <c r="E1039" s="337">
        <f t="shared" si="50"/>
        <v>0</v>
      </c>
      <c r="F1039" s="187" t="str">
        <f t="shared" si="51"/>
        <v>否</v>
      </c>
      <c r="G1039" s="333" t="str">
        <f t="shared" si="52"/>
        <v>项</v>
      </c>
    </row>
    <row r="1040" ht="36" hidden="1" customHeight="1" spans="1:7">
      <c r="A1040" s="334">
        <v>2150213</v>
      </c>
      <c r="B1040" s="335" t="s">
        <v>839</v>
      </c>
      <c r="C1040" s="336">
        <v>0</v>
      </c>
      <c r="D1040" s="336">
        <v>0</v>
      </c>
      <c r="E1040" s="337">
        <f t="shared" si="50"/>
        <v>0</v>
      </c>
      <c r="F1040" s="187" t="str">
        <f t="shared" si="51"/>
        <v>否</v>
      </c>
      <c r="G1040" s="333" t="str">
        <f t="shared" si="52"/>
        <v>项</v>
      </c>
    </row>
    <row r="1041" ht="36" hidden="1" customHeight="1" spans="1:7">
      <c r="A1041" s="334">
        <v>2150214</v>
      </c>
      <c r="B1041" s="335" t="s">
        <v>840</v>
      </c>
      <c r="C1041" s="336">
        <v>0</v>
      </c>
      <c r="D1041" s="336">
        <v>0</v>
      </c>
      <c r="E1041" s="337">
        <f t="shared" si="50"/>
        <v>0</v>
      </c>
      <c r="F1041" s="187" t="str">
        <f t="shared" si="51"/>
        <v>否</v>
      </c>
      <c r="G1041" s="333" t="str">
        <f t="shared" si="52"/>
        <v>项</v>
      </c>
    </row>
    <row r="1042" ht="36" hidden="1" customHeight="1" spans="1:7">
      <c r="A1042" s="334">
        <v>2150215</v>
      </c>
      <c r="B1042" s="335" t="s">
        <v>841</v>
      </c>
      <c r="C1042" s="336">
        <v>0</v>
      </c>
      <c r="D1042" s="336">
        <v>0</v>
      </c>
      <c r="E1042" s="337">
        <f t="shared" si="50"/>
        <v>0</v>
      </c>
      <c r="F1042" s="187" t="str">
        <f t="shared" si="51"/>
        <v>否</v>
      </c>
      <c r="G1042" s="333" t="str">
        <f t="shared" si="52"/>
        <v>项</v>
      </c>
    </row>
    <row r="1043" ht="36" hidden="1" customHeight="1" spans="1:7">
      <c r="A1043" s="334">
        <v>2150299</v>
      </c>
      <c r="B1043" s="335" t="s">
        <v>842</v>
      </c>
      <c r="C1043" s="336">
        <v>0</v>
      </c>
      <c r="D1043" s="336">
        <v>0</v>
      </c>
      <c r="E1043" s="337">
        <f t="shared" si="50"/>
        <v>0</v>
      </c>
      <c r="F1043" s="187" t="str">
        <f t="shared" si="51"/>
        <v>否</v>
      </c>
      <c r="G1043" s="333" t="str">
        <f t="shared" si="52"/>
        <v>项</v>
      </c>
    </row>
    <row r="1044" ht="36" hidden="1" customHeight="1" spans="1:7">
      <c r="A1044" s="331">
        <v>21503</v>
      </c>
      <c r="B1044" s="220" t="s">
        <v>843</v>
      </c>
      <c r="C1044" s="332">
        <f>((((SUM(C1045:C1048))+0)+0)+0)+0</f>
        <v>0</v>
      </c>
      <c r="D1044" s="332">
        <f>((((SUM(D1045:D1048))+0)+0)+0)+0</f>
        <v>0</v>
      </c>
      <c r="E1044" s="186">
        <f t="shared" si="50"/>
        <v>0</v>
      </c>
      <c r="F1044" s="187" t="str">
        <f t="shared" si="51"/>
        <v>否</v>
      </c>
      <c r="G1044" s="333" t="str">
        <f t="shared" si="52"/>
        <v>款</v>
      </c>
    </row>
    <row r="1045" ht="36" hidden="1" customHeight="1" spans="1:7">
      <c r="A1045" s="334">
        <v>2150301</v>
      </c>
      <c r="B1045" s="335" t="s">
        <v>74</v>
      </c>
      <c r="C1045" s="336">
        <v>0</v>
      </c>
      <c r="D1045" s="336">
        <v>0</v>
      </c>
      <c r="E1045" s="337">
        <f t="shared" si="50"/>
        <v>0</v>
      </c>
      <c r="F1045" s="187" t="str">
        <f t="shared" si="51"/>
        <v>否</v>
      </c>
      <c r="G1045" s="333" t="str">
        <f t="shared" si="52"/>
        <v>项</v>
      </c>
    </row>
    <row r="1046" ht="36" hidden="1" customHeight="1" spans="1:7">
      <c r="A1046" s="334">
        <v>2150302</v>
      </c>
      <c r="B1046" s="335" t="s">
        <v>75</v>
      </c>
      <c r="C1046" s="336">
        <v>0</v>
      </c>
      <c r="D1046" s="336">
        <v>0</v>
      </c>
      <c r="E1046" s="337">
        <f t="shared" si="50"/>
        <v>0</v>
      </c>
      <c r="F1046" s="187" t="str">
        <f t="shared" si="51"/>
        <v>否</v>
      </c>
      <c r="G1046" s="333" t="str">
        <f t="shared" si="52"/>
        <v>项</v>
      </c>
    </row>
    <row r="1047" ht="36" hidden="1" customHeight="1" spans="1:7">
      <c r="A1047" s="334">
        <v>2150303</v>
      </c>
      <c r="B1047" s="335" t="s">
        <v>76</v>
      </c>
      <c r="C1047" s="336">
        <v>0</v>
      </c>
      <c r="D1047" s="336">
        <v>0</v>
      </c>
      <c r="E1047" s="337">
        <f t="shared" si="50"/>
        <v>0</v>
      </c>
      <c r="F1047" s="187" t="str">
        <f t="shared" si="51"/>
        <v>否</v>
      </c>
      <c r="G1047" s="333" t="str">
        <f t="shared" si="52"/>
        <v>项</v>
      </c>
    </row>
    <row r="1048" ht="36" hidden="1" customHeight="1" spans="1:7">
      <c r="A1048" s="334">
        <v>2150399</v>
      </c>
      <c r="B1048" s="335" t="s">
        <v>844</v>
      </c>
      <c r="C1048" s="336">
        <v>0</v>
      </c>
      <c r="D1048" s="336">
        <v>0</v>
      </c>
      <c r="E1048" s="337">
        <f t="shared" si="50"/>
        <v>0</v>
      </c>
      <c r="F1048" s="187" t="str">
        <f t="shared" si="51"/>
        <v>否</v>
      </c>
      <c r="G1048" s="333" t="str">
        <f t="shared" si="52"/>
        <v>项</v>
      </c>
    </row>
    <row r="1049" ht="32" customHeight="1" spans="1:7">
      <c r="A1049" s="331">
        <v>21505</v>
      </c>
      <c r="B1049" s="355" t="s">
        <v>845</v>
      </c>
      <c r="C1049" s="332">
        <f>((((SUM(C1050:C1059))+0)+0)+0)+0</f>
        <v>0</v>
      </c>
      <c r="D1049" s="332">
        <f>((((SUM(D1050:D1059))+0)+0)+0)+0</f>
        <v>480</v>
      </c>
      <c r="E1049" s="186">
        <f t="shared" si="50"/>
        <v>0</v>
      </c>
      <c r="F1049" s="187" t="str">
        <f t="shared" si="51"/>
        <v>是</v>
      </c>
      <c r="G1049" s="333" t="str">
        <f t="shared" si="52"/>
        <v>款</v>
      </c>
    </row>
    <row r="1050" ht="36" hidden="1" customHeight="1" spans="1:7">
      <c r="A1050" s="334">
        <v>2150501</v>
      </c>
      <c r="B1050" s="335" t="s">
        <v>74</v>
      </c>
      <c r="C1050" s="336">
        <v>0</v>
      </c>
      <c r="D1050" s="336">
        <v>0</v>
      </c>
      <c r="E1050" s="337">
        <f t="shared" si="50"/>
        <v>0</v>
      </c>
      <c r="F1050" s="187" t="str">
        <f t="shared" si="51"/>
        <v>否</v>
      </c>
      <c r="G1050" s="333" t="str">
        <f t="shared" si="52"/>
        <v>项</v>
      </c>
    </row>
    <row r="1051" ht="36" hidden="1" customHeight="1" spans="1:7">
      <c r="A1051" s="334">
        <v>2150502</v>
      </c>
      <c r="B1051" s="335" t="s">
        <v>75</v>
      </c>
      <c r="C1051" s="336">
        <v>0</v>
      </c>
      <c r="D1051" s="336">
        <v>0</v>
      </c>
      <c r="E1051" s="337">
        <f t="shared" si="50"/>
        <v>0</v>
      </c>
      <c r="F1051" s="187" t="str">
        <f t="shared" si="51"/>
        <v>否</v>
      </c>
      <c r="G1051" s="333" t="str">
        <f t="shared" si="52"/>
        <v>项</v>
      </c>
    </row>
    <row r="1052" ht="36" hidden="1" customHeight="1" spans="1:7">
      <c r="A1052" s="334">
        <v>2150503</v>
      </c>
      <c r="B1052" s="335" t="s">
        <v>76</v>
      </c>
      <c r="C1052" s="336">
        <v>0</v>
      </c>
      <c r="D1052" s="336">
        <v>0</v>
      </c>
      <c r="E1052" s="337">
        <f t="shared" si="50"/>
        <v>0</v>
      </c>
      <c r="F1052" s="187" t="str">
        <f t="shared" si="51"/>
        <v>否</v>
      </c>
      <c r="G1052" s="333" t="str">
        <f t="shared" si="52"/>
        <v>项</v>
      </c>
    </row>
    <row r="1053" ht="36" hidden="1" customHeight="1" spans="1:7">
      <c r="A1053" s="334">
        <v>2150505</v>
      </c>
      <c r="B1053" s="335" t="s">
        <v>846</v>
      </c>
      <c r="C1053" s="336">
        <v>0</v>
      </c>
      <c r="D1053" s="336">
        <v>0</v>
      </c>
      <c r="E1053" s="337">
        <f t="shared" si="50"/>
        <v>0</v>
      </c>
      <c r="F1053" s="187" t="str">
        <f t="shared" si="51"/>
        <v>否</v>
      </c>
      <c r="G1053" s="333" t="str">
        <f t="shared" si="52"/>
        <v>项</v>
      </c>
    </row>
    <row r="1054" ht="36" hidden="1" customHeight="1" spans="1:7">
      <c r="A1054" s="334">
        <v>2150507</v>
      </c>
      <c r="B1054" s="335" t="s">
        <v>847</v>
      </c>
      <c r="C1054" s="336">
        <v>0</v>
      </c>
      <c r="D1054" s="336">
        <v>0</v>
      </c>
      <c r="E1054" s="337">
        <f t="shared" si="50"/>
        <v>0</v>
      </c>
      <c r="F1054" s="187" t="str">
        <f t="shared" si="51"/>
        <v>否</v>
      </c>
      <c r="G1054" s="333" t="str">
        <f t="shared" si="52"/>
        <v>项</v>
      </c>
    </row>
    <row r="1055" ht="36" hidden="1" customHeight="1" spans="1:7">
      <c r="A1055" s="334">
        <v>2150508</v>
      </c>
      <c r="B1055" s="335" t="s">
        <v>848</v>
      </c>
      <c r="C1055" s="336">
        <v>0</v>
      </c>
      <c r="D1055" s="336">
        <v>0</v>
      </c>
      <c r="E1055" s="337">
        <f t="shared" si="50"/>
        <v>0</v>
      </c>
      <c r="F1055" s="187" t="str">
        <f t="shared" si="51"/>
        <v>否</v>
      </c>
      <c r="G1055" s="333" t="str">
        <f t="shared" si="52"/>
        <v>项</v>
      </c>
    </row>
    <row r="1056" ht="36" hidden="1" customHeight="1" spans="1:7">
      <c r="A1056" s="339">
        <v>2150516</v>
      </c>
      <c r="B1056" s="356" t="s">
        <v>849</v>
      </c>
      <c r="C1056" s="336">
        <v>0</v>
      </c>
      <c r="D1056" s="336">
        <v>0</v>
      </c>
      <c r="E1056" s="337">
        <f t="shared" si="50"/>
        <v>0</v>
      </c>
      <c r="F1056" s="187" t="str">
        <f t="shared" si="51"/>
        <v>否</v>
      </c>
      <c r="G1056" s="333" t="str">
        <f t="shared" si="52"/>
        <v>项</v>
      </c>
    </row>
    <row r="1057" ht="36" hidden="1" customHeight="1" spans="1:7">
      <c r="A1057" s="339">
        <v>2150517</v>
      </c>
      <c r="B1057" s="356" t="s">
        <v>850</v>
      </c>
      <c r="C1057" s="336">
        <v>0</v>
      </c>
      <c r="D1057" s="336">
        <v>0</v>
      </c>
      <c r="E1057" s="337">
        <f t="shared" si="50"/>
        <v>0</v>
      </c>
      <c r="F1057" s="187" t="str">
        <f t="shared" si="51"/>
        <v>否</v>
      </c>
      <c r="G1057" s="333" t="str">
        <f t="shared" si="52"/>
        <v>项</v>
      </c>
    </row>
    <row r="1058" ht="36" hidden="1" customHeight="1" spans="1:7">
      <c r="A1058" s="339">
        <v>2150550</v>
      </c>
      <c r="B1058" s="356" t="s">
        <v>83</v>
      </c>
      <c r="C1058" s="336">
        <v>0</v>
      </c>
      <c r="D1058" s="336">
        <v>0</v>
      </c>
      <c r="E1058" s="337">
        <f t="shared" si="50"/>
        <v>0</v>
      </c>
      <c r="F1058" s="187" t="str">
        <f t="shared" si="51"/>
        <v>否</v>
      </c>
      <c r="G1058" s="333" t="str">
        <f t="shared" si="52"/>
        <v>项</v>
      </c>
    </row>
    <row r="1059" ht="32" customHeight="1" spans="1:7">
      <c r="A1059" s="334">
        <v>2150599</v>
      </c>
      <c r="B1059" s="341" t="s">
        <v>851</v>
      </c>
      <c r="C1059" s="336">
        <v>0</v>
      </c>
      <c r="D1059" s="336">
        <v>480</v>
      </c>
      <c r="E1059" s="337">
        <f t="shared" si="50"/>
        <v>0</v>
      </c>
      <c r="F1059" s="187" t="str">
        <f t="shared" si="51"/>
        <v>是</v>
      </c>
      <c r="G1059" s="333" t="str">
        <f t="shared" si="52"/>
        <v>项</v>
      </c>
    </row>
    <row r="1060" ht="36" hidden="1" customHeight="1" spans="1:7">
      <c r="A1060" s="331">
        <v>21507</v>
      </c>
      <c r="B1060" s="220" t="s">
        <v>852</v>
      </c>
      <c r="C1060" s="332">
        <f>((((SUM(C1061:C1066))+0)+0)+0)+0</f>
        <v>0</v>
      </c>
      <c r="D1060" s="332">
        <f>((((SUM(D1061:D1066))+0)+0)+0)+0</f>
        <v>0</v>
      </c>
      <c r="E1060" s="186">
        <f t="shared" si="50"/>
        <v>0</v>
      </c>
      <c r="F1060" s="187" t="str">
        <f t="shared" si="51"/>
        <v>否</v>
      </c>
      <c r="G1060" s="333" t="str">
        <f t="shared" si="52"/>
        <v>款</v>
      </c>
    </row>
    <row r="1061" ht="36" hidden="1" customHeight="1" spans="1:7">
      <c r="A1061" s="334">
        <v>2150701</v>
      </c>
      <c r="B1061" s="335" t="s">
        <v>74</v>
      </c>
      <c r="C1061" s="336">
        <v>0</v>
      </c>
      <c r="D1061" s="336">
        <v>0</v>
      </c>
      <c r="E1061" s="337">
        <f t="shared" si="50"/>
        <v>0</v>
      </c>
      <c r="F1061" s="187" t="str">
        <f t="shared" si="51"/>
        <v>否</v>
      </c>
      <c r="G1061" s="333" t="str">
        <f t="shared" si="52"/>
        <v>项</v>
      </c>
    </row>
    <row r="1062" ht="36" hidden="1" customHeight="1" spans="1:7">
      <c r="A1062" s="334">
        <v>2150702</v>
      </c>
      <c r="B1062" s="335" t="s">
        <v>75</v>
      </c>
      <c r="C1062" s="336">
        <v>0</v>
      </c>
      <c r="D1062" s="336">
        <v>0</v>
      </c>
      <c r="E1062" s="337">
        <f t="shared" si="50"/>
        <v>0</v>
      </c>
      <c r="F1062" s="187" t="str">
        <f t="shared" si="51"/>
        <v>否</v>
      </c>
      <c r="G1062" s="333" t="str">
        <f t="shared" si="52"/>
        <v>项</v>
      </c>
    </row>
    <row r="1063" ht="36" hidden="1" customHeight="1" spans="1:7">
      <c r="A1063" s="334">
        <v>2150703</v>
      </c>
      <c r="B1063" s="335" t="s">
        <v>76</v>
      </c>
      <c r="C1063" s="336">
        <v>0</v>
      </c>
      <c r="D1063" s="336">
        <v>0</v>
      </c>
      <c r="E1063" s="337">
        <f t="shared" si="50"/>
        <v>0</v>
      </c>
      <c r="F1063" s="187" t="str">
        <f t="shared" si="51"/>
        <v>否</v>
      </c>
      <c r="G1063" s="333" t="str">
        <f t="shared" si="52"/>
        <v>项</v>
      </c>
    </row>
    <row r="1064" ht="36" hidden="1" customHeight="1" spans="1:7">
      <c r="A1064" s="334">
        <v>2150704</v>
      </c>
      <c r="B1064" s="335" t="s">
        <v>853</v>
      </c>
      <c r="C1064" s="336">
        <v>0</v>
      </c>
      <c r="D1064" s="336">
        <v>0</v>
      </c>
      <c r="E1064" s="337">
        <f t="shared" si="50"/>
        <v>0</v>
      </c>
      <c r="F1064" s="187" t="str">
        <f t="shared" si="51"/>
        <v>否</v>
      </c>
      <c r="G1064" s="333" t="str">
        <f t="shared" si="52"/>
        <v>项</v>
      </c>
    </row>
    <row r="1065" ht="36" hidden="1" customHeight="1" spans="1:7">
      <c r="A1065" s="334">
        <v>2150705</v>
      </c>
      <c r="B1065" s="335" t="s">
        <v>854</v>
      </c>
      <c r="C1065" s="336">
        <v>0</v>
      </c>
      <c r="D1065" s="336">
        <v>0</v>
      </c>
      <c r="E1065" s="337">
        <f t="shared" si="50"/>
        <v>0</v>
      </c>
      <c r="F1065" s="187" t="str">
        <f t="shared" si="51"/>
        <v>否</v>
      </c>
      <c r="G1065" s="333" t="str">
        <f t="shared" si="52"/>
        <v>项</v>
      </c>
    </row>
    <row r="1066" ht="36" hidden="1" customHeight="1" spans="1:7">
      <c r="A1066" s="334">
        <v>2150799</v>
      </c>
      <c r="B1066" s="335" t="s">
        <v>855</v>
      </c>
      <c r="C1066" s="336">
        <v>0</v>
      </c>
      <c r="D1066" s="336">
        <v>0</v>
      </c>
      <c r="E1066" s="337">
        <f t="shared" si="50"/>
        <v>0</v>
      </c>
      <c r="F1066" s="187" t="str">
        <f t="shared" si="51"/>
        <v>否</v>
      </c>
      <c r="G1066" s="333" t="str">
        <f t="shared" si="52"/>
        <v>项</v>
      </c>
    </row>
    <row r="1067" ht="36" hidden="1" customHeight="1" spans="1:7">
      <c r="A1067" s="331">
        <v>21508</v>
      </c>
      <c r="B1067" s="220" t="s">
        <v>856</v>
      </c>
      <c r="C1067" s="332">
        <f>((((SUM(C1068:C1074))+0)+0)+0)+0</f>
        <v>0</v>
      </c>
      <c r="D1067" s="332">
        <f>((((SUM(D1068:D1074))+0)+0)+0)+0</f>
        <v>0</v>
      </c>
      <c r="E1067" s="186">
        <f t="shared" si="50"/>
        <v>0</v>
      </c>
      <c r="F1067" s="187" t="str">
        <f t="shared" si="51"/>
        <v>否</v>
      </c>
      <c r="G1067" s="333" t="str">
        <f t="shared" si="52"/>
        <v>款</v>
      </c>
    </row>
    <row r="1068" ht="36" hidden="1" customHeight="1" spans="1:7">
      <c r="A1068" s="334">
        <v>2150801</v>
      </c>
      <c r="B1068" s="335" t="s">
        <v>74</v>
      </c>
      <c r="C1068" s="336">
        <v>0</v>
      </c>
      <c r="D1068" s="336">
        <v>0</v>
      </c>
      <c r="E1068" s="337">
        <f t="shared" si="50"/>
        <v>0</v>
      </c>
      <c r="F1068" s="187" t="str">
        <f t="shared" si="51"/>
        <v>否</v>
      </c>
      <c r="G1068" s="333" t="str">
        <f t="shared" si="52"/>
        <v>项</v>
      </c>
    </row>
    <row r="1069" ht="36" hidden="1" customHeight="1" spans="1:7">
      <c r="A1069" s="334">
        <v>2150802</v>
      </c>
      <c r="B1069" s="335" t="s">
        <v>75</v>
      </c>
      <c r="C1069" s="336">
        <v>0</v>
      </c>
      <c r="D1069" s="336">
        <v>0</v>
      </c>
      <c r="E1069" s="337">
        <f t="shared" si="50"/>
        <v>0</v>
      </c>
      <c r="F1069" s="187" t="str">
        <f t="shared" si="51"/>
        <v>否</v>
      </c>
      <c r="G1069" s="333" t="str">
        <f t="shared" si="52"/>
        <v>项</v>
      </c>
    </row>
    <row r="1070" ht="36" hidden="1" customHeight="1" spans="1:7">
      <c r="A1070" s="334">
        <v>2150803</v>
      </c>
      <c r="B1070" s="335" t="s">
        <v>76</v>
      </c>
      <c r="C1070" s="336">
        <v>0</v>
      </c>
      <c r="D1070" s="336">
        <v>0</v>
      </c>
      <c r="E1070" s="337">
        <f t="shared" si="50"/>
        <v>0</v>
      </c>
      <c r="F1070" s="187" t="str">
        <f t="shared" si="51"/>
        <v>否</v>
      </c>
      <c r="G1070" s="333" t="str">
        <f t="shared" si="52"/>
        <v>项</v>
      </c>
    </row>
    <row r="1071" ht="36" hidden="1" customHeight="1" spans="1:7">
      <c r="A1071" s="334">
        <v>2150804</v>
      </c>
      <c r="B1071" s="335" t="s">
        <v>857</v>
      </c>
      <c r="C1071" s="336">
        <v>0</v>
      </c>
      <c r="D1071" s="336">
        <v>0</v>
      </c>
      <c r="E1071" s="337">
        <f t="shared" si="50"/>
        <v>0</v>
      </c>
      <c r="F1071" s="187" t="str">
        <f t="shared" si="51"/>
        <v>否</v>
      </c>
      <c r="G1071" s="333" t="str">
        <f t="shared" si="52"/>
        <v>项</v>
      </c>
    </row>
    <row r="1072" ht="36" hidden="1" customHeight="1" spans="1:7">
      <c r="A1072" s="334">
        <v>2150805</v>
      </c>
      <c r="B1072" s="335" t="s">
        <v>858</v>
      </c>
      <c r="C1072" s="336">
        <v>0</v>
      </c>
      <c r="D1072" s="336">
        <v>0</v>
      </c>
      <c r="E1072" s="337">
        <f t="shared" ref="E1072:E1135" si="53">IF(C1072&lt;0,"",IFERROR(D1072/C1072-1,0))</f>
        <v>0</v>
      </c>
      <c r="F1072" s="187" t="str">
        <f t="shared" si="51"/>
        <v>否</v>
      </c>
      <c r="G1072" s="333" t="str">
        <f t="shared" si="52"/>
        <v>项</v>
      </c>
    </row>
    <row r="1073" ht="36" hidden="1" customHeight="1" spans="1:7">
      <c r="A1073" s="339">
        <v>2150806</v>
      </c>
      <c r="B1073" s="349" t="s">
        <v>859</v>
      </c>
      <c r="C1073" s="336">
        <v>0</v>
      </c>
      <c r="D1073" s="336">
        <v>0</v>
      </c>
      <c r="E1073" s="337">
        <f t="shared" si="53"/>
        <v>0</v>
      </c>
      <c r="F1073" s="187" t="str">
        <f t="shared" si="51"/>
        <v>否</v>
      </c>
      <c r="G1073" s="333" t="str">
        <f t="shared" si="52"/>
        <v>项</v>
      </c>
    </row>
    <row r="1074" ht="36" hidden="1" customHeight="1" spans="1:7">
      <c r="A1074" s="334">
        <v>2150899</v>
      </c>
      <c r="B1074" s="335" t="s">
        <v>860</v>
      </c>
      <c r="C1074" s="336">
        <v>0</v>
      </c>
      <c r="D1074" s="336">
        <v>0</v>
      </c>
      <c r="E1074" s="337">
        <f t="shared" si="53"/>
        <v>0</v>
      </c>
      <c r="F1074" s="187" t="str">
        <f t="shared" si="51"/>
        <v>否</v>
      </c>
      <c r="G1074" s="333" t="str">
        <f t="shared" si="52"/>
        <v>项</v>
      </c>
    </row>
    <row r="1075" ht="36" hidden="1" customHeight="1" spans="1:7">
      <c r="A1075" s="331">
        <v>21599</v>
      </c>
      <c r="B1075" s="220" t="s">
        <v>861</v>
      </c>
      <c r="C1075" s="332">
        <f>((((SUM(C1076:C1080))+0)+0)+0)+0</f>
        <v>0</v>
      </c>
      <c r="D1075" s="332">
        <f>((((SUM(D1076:D1080))+0)+0)+0)+0</f>
        <v>0</v>
      </c>
      <c r="E1075" s="186">
        <f t="shared" si="53"/>
        <v>0</v>
      </c>
      <c r="F1075" s="187" t="str">
        <f t="shared" si="51"/>
        <v>否</v>
      </c>
      <c r="G1075" s="333" t="str">
        <f t="shared" si="52"/>
        <v>款</v>
      </c>
    </row>
    <row r="1076" ht="36" hidden="1" customHeight="1" spans="1:7">
      <c r="A1076" s="334">
        <v>2159901</v>
      </c>
      <c r="B1076" s="335" t="s">
        <v>862</v>
      </c>
      <c r="C1076" s="336">
        <v>0</v>
      </c>
      <c r="D1076" s="336">
        <v>0</v>
      </c>
      <c r="E1076" s="337">
        <f t="shared" si="53"/>
        <v>0</v>
      </c>
      <c r="F1076" s="187" t="str">
        <f t="shared" si="51"/>
        <v>否</v>
      </c>
      <c r="G1076" s="333" t="str">
        <f t="shared" si="52"/>
        <v>项</v>
      </c>
    </row>
    <row r="1077" ht="36" hidden="1" customHeight="1" spans="1:7">
      <c r="A1077" s="334">
        <v>2159904</v>
      </c>
      <c r="B1077" s="335" t="s">
        <v>863</v>
      </c>
      <c r="C1077" s="336">
        <v>0</v>
      </c>
      <c r="D1077" s="336">
        <v>0</v>
      </c>
      <c r="E1077" s="337">
        <f t="shared" si="53"/>
        <v>0</v>
      </c>
      <c r="F1077" s="187" t="str">
        <f t="shared" si="51"/>
        <v>否</v>
      </c>
      <c r="G1077" s="333" t="str">
        <f t="shared" si="52"/>
        <v>项</v>
      </c>
    </row>
    <row r="1078" ht="36" hidden="1" customHeight="1" spans="1:7">
      <c r="A1078" s="334">
        <v>2159905</v>
      </c>
      <c r="B1078" s="335" t="s">
        <v>864</v>
      </c>
      <c r="C1078" s="336">
        <v>0</v>
      </c>
      <c r="D1078" s="336">
        <v>0</v>
      </c>
      <c r="E1078" s="337">
        <f t="shared" si="53"/>
        <v>0</v>
      </c>
      <c r="F1078" s="187" t="str">
        <f t="shared" si="51"/>
        <v>否</v>
      </c>
      <c r="G1078" s="333" t="str">
        <f t="shared" si="52"/>
        <v>项</v>
      </c>
    </row>
    <row r="1079" ht="36" hidden="1" customHeight="1" spans="1:7">
      <c r="A1079" s="334">
        <v>2159906</v>
      </c>
      <c r="B1079" s="335" t="s">
        <v>865</v>
      </c>
      <c r="C1079" s="336">
        <v>0</v>
      </c>
      <c r="D1079" s="336">
        <v>0</v>
      </c>
      <c r="E1079" s="337">
        <f t="shared" si="53"/>
        <v>0</v>
      </c>
      <c r="F1079" s="187" t="str">
        <f t="shared" si="51"/>
        <v>否</v>
      </c>
      <c r="G1079" s="333" t="str">
        <f t="shared" si="52"/>
        <v>项</v>
      </c>
    </row>
    <row r="1080" ht="36" hidden="1" customHeight="1" spans="1:7">
      <c r="A1080" s="334">
        <v>2159999</v>
      </c>
      <c r="B1080" s="335" t="s">
        <v>861</v>
      </c>
      <c r="C1080" s="336">
        <v>0</v>
      </c>
      <c r="D1080" s="336">
        <v>0</v>
      </c>
      <c r="E1080" s="337">
        <f t="shared" si="53"/>
        <v>0</v>
      </c>
      <c r="F1080" s="187" t="str">
        <f t="shared" si="51"/>
        <v>否</v>
      </c>
      <c r="G1080" s="333" t="str">
        <f t="shared" si="52"/>
        <v>项</v>
      </c>
    </row>
    <row r="1081" ht="36" hidden="1" customHeight="1" spans="1:7">
      <c r="A1081" s="351" t="s">
        <v>866</v>
      </c>
      <c r="B1081" s="344" t="s">
        <v>210</v>
      </c>
      <c r="C1081" s="336"/>
      <c r="D1081" s="336">
        <v>0</v>
      </c>
      <c r="E1081" s="186">
        <f t="shared" si="53"/>
        <v>0</v>
      </c>
      <c r="F1081" s="187" t="str">
        <f t="shared" si="51"/>
        <v>否</v>
      </c>
      <c r="G1081" s="333" t="str">
        <f t="shared" si="52"/>
        <v>项</v>
      </c>
    </row>
    <row r="1082" ht="32" customHeight="1" spans="1:7">
      <c r="A1082" s="331">
        <v>216</v>
      </c>
      <c r="B1082" s="171" t="s">
        <v>867</v>
      </c>
      <c r="C1082" s="332">
        <f>((((SUM(C1083,C1093,C1099,C1102))+0)+0)+0)+0</f>
        <v>166</v>
      </c>
      <c r="D1082" s="332">
        <f>((((SUM(D1083,D1093,D1099,D1102))+0)+0)+0)+0</f>
        <v>600</v>
      </c>
      <c r="E1082" s="186">
        <f t="shared" si="53"/>
        <v>2.614</v>
      </c>
      <c r="F1082" s="187" t="str">
        <f t="shared" si="51"/>
        <v>是</v>
      </c>
      <c r="G1082" s="333" t="str">
        <f t="shared" si="52"/>
        <v>类</v>
      </c>
    </row>
    <row r="1083" ht="32" customHeight="1" spans="1:7">
      <c r="A1083" s="331">
        <v>21602</v>
      </c>
      <c r="B1083" s="220" t="s">
        <v>868</v>
      </c>
      <c r="C1083" s="332">
        <f>((((SUM(C1084:C1092))+0)+0)+0)+0</f>
        <v>166</v>
      </c>
      <c r="D1083" s="332">
        <f>((((SUM(D1084:D1092))+0)+0)+0)+0</f>
        <v>142</v>
      </c>
      <c r="E1083" s="186">
        <f t="shared" si="53"/>
        <v>-0.145</v>
      </c>
      <c r="F1083" s="187" t="str">
        <f t="shared" si="51"/>
        <v>是</v>
      </c>
      <c r="G1083" s="333" t="str">
        <f t="shared" si="52"/>
        <v>款</v>
      </c>
    </row>
    <row r="1084" ht="32" customHeight="1" spans="1:7">
      <c r="A1084" s="334">
        <v>2160201</v>
      </c>
      <c r="B1084" s="335" t="s">
        <v>74</v>
      </c>
      <c r="C1084" s="336">
        <v>163</v>
      </c>
      <c r="D1084" s="336">
        <v>140</v>
      </c>
      <c r="E1084" s="337">
        <f t="shared" si="53"/>
        <v>-0.141</v>
      </c>
      <c r="F1084" s="187" t="str">
        <f t="shared" si="51"/>
        <v>是</v>
      </c>
      <c r="G1084" s="333" t="str">
        <f t="shared" si="52"/>
        <v>项</v>
      </c>
    </row>
    <row r="1085" ht="36" hidden="1" customHeight="1" spans="1:7">
      <c r="A1085" s="334">
        <v>2160202</v>
      </c>
      <c r="B1085" s="335" t="s">
        <v>75</v>
      </c>
      <c r="C1085" s="336">
        <v>0</v>
      </c>
      <c r="D1085" s="336">
        <v>0</v>
      </c>
      <c r="E1085" s="337">
        <f t="shared" si="53"/>
        <v>0</v>
      </c>
      <c r="F1085" s="187" t="str">
        <f t="shared" si="51"/>
        <v>否</v>
      </c>
      <c r="G1085" s="333" t="str">
        <f t="shared" si="52"/>
        <v>项</v>
      </c>
    </row>
    <row r="1086" ht="36" hidden="1" customHeight="1" spans="1:7">
      <c r="A1086" s="334">
        <v>2160203</v>
      </c>
      <c r="B1086" s="335" t="s">
        <v>76</v>
      </c>
      <c r="C1086" s="336">
        <v>0</v>
      </c>
      <c r="D1086" s="336">
        <v>0</v>
      </c>
      <c r="E1086" s="337">
        <f t="shared" si="53"/>
        <v>0</v>
      </c>
      <c r="F1086" s="187" t="str">
        <f t="shared" si="51"/>
        <v>否</v>
      </c>
      <c r="G1086" s="333" t="str">
        <f t="shared" si="52"/>
        <v>项</v>
      </c>
    </row>
    <row r="1087" ht="36" hidden="1" customHeight="1" spans="1:7">
      <c r="A1087" s="334">
        <v>2160216</v>
      </c>
      <c r="B1087" s="335" t="s">
        <v>869</v>
      </c>
      <c r="C1087" s="336">
        <v>0</v>
      </c>
      <c r="D1087" s="336">
        <v>0</v>
      </c>
      <c r="E1087" s="337">
        <f t="shared" si="53"/>
        <v>0</v>
      </c>
      <c r="F1087" s="187" t="str">
        <f t="shared" si="51"/>
        <v>否</v>
      </c>
      <c r="G1087" s="333" t="str">
        <f t="shared" si="52"/>
        <v>项</v>
      </c>
    </row>
    <row r="1088" ht="36" hidden="1" customHeight="1" spans="1:7">
      <c r="A1088" s="334">
        <v>2160217</v>
      </c>
      <c r="B1088" s="335" t="s">
        <v>870</v>
      </c>
      <c r="C1088" s="336">
        <v>0</v>
      </c>
      <c r="D1088" s="336">
        <v>0</v>
      </c>
      <c r="E1088" s="337">
        <f t="shared" si="53"/>
        <v>0</v>
      </c>
      <c r="F1088" s="187" t="str">
        <f t="shared" si="51"/>
        <v>否</v>
      </c>
      <c r="G1088" s="333" t="str">
        <f t="shared" si="52"/>
        <v>项</v>
      </c>
    </row>
    <row r="1089" ht="36" hidden="1" customHeight="1" spans="1:7">
      <c r="A1089" s="334">
        <v>2160218</v>
      </c>
      <c r="B1089" s="335" t="s">
        <v>871</v>
      </c>
      <c r="C1089" s="336">
        <v>0</v>
      </c>
      <c r="D1089" s="336">
        <v>0</v>
      </c>
      <c r="E1089" s="337">
        <f t="shared" si="53"/>
        <v>0</v>
      </c>
      <c r="F1089" s="187" t="str">
        <f t="shared" si="51"/>
        <v>否</v>
      </c>
      <c r="G1089" s="333" t="str">
        <f t="shared" si="52"/>
        <v>项</v>
      </c>
    </row>
    <row r="1090" ht="36" hidden="1" customHeight="1" spans="1:7">
      <c r="A1090" s="334">
        <v>2160219</v>
      </c>
      <c r="B1090" s="335" t="s">
        <v>872</v>
      </c>
      <c r="C1090" s="336">
        <v>0</v>
      </c>
      <c r="D1090" s="336">
        <v>0</v>
      </c>
      <c r="E1090" s="337">
        <f t="shared" si="53"/>
        <v>0</v>
      </c>
      <c r="F1090" s="187" t="str">
        <f t="shared" si="51"/>
        <v>否</v>
      </c>
      <c r="G1090" s="333" t="str">
        <f t="shared" si="52"/>
        <v>项</v>
      </c>
    </row>
    <row r="1091" ht="36" hidden="1" customHeight="1" spans="1:7">
      <c r="A1091" s="334">
        <v>2160250</v>
      </c>
      <c r="B1091" s="335" t="s">
        <v>83</v>
      </c>
      <c r="C1091" s="336">
        <v>0</v>
      </c>
      <c r="D1091" s="336">
        <v>0</v>
      </c>
      <c r="E1091" s="337">
        <f t="shared" si="53"/>
        <v>0</v>
      </c>
      <c r="F1091" s="187" t="str">
        <f t="shared" si="51"/>
        <v>否</v>
      </c>
      <c r="G1091" s="333" t="str">
        <f t="shared" si="52"/>
        <v>项</v>
      </c>
    </row>
    <row r="1092" ht="32" customHeight="1" spans="1:7">
      <c r="A1092" s="334">
        <v>2160299</v>
      </c>
      <c r="B1092" s="335" t="s">
        <v>873</v>
      </c>
      <c r="C1092" s="336">
        <v>3</v>
      </c>
      <c r="D1092" s="336">
        <v>2</v>
      </c>
      <c r="E1092" s="337">
        <f t="shared" si="53"/>
        <v>-0.333</v>
      </c>
      <c r="F1092" s="187" t="str">
        <f t="shared" ref="F1092:F1155" si="54">IF(LEN(A1092)=3,"是",IF(B1092&lt;&gt;"",IF(SUM(C1092:D1092)&lt;&gt;0,"是","否"),"是"))</f>
        <v>是</v>
      </c>
      <c r="G1092" s="333" t="str">
        <f t="shared" ref="G1092:G1155" si="55">IF(LEN(A1092)=3,"类",IF(LEN(A1092)=5,"款","项"))</f>
        <v>项</v>
      </c>
    </row>
    <row r="1093" ht="36" hidden="1" customHeight="1" spans="1:7">
      <c r="A1093" s="331">
        <v>21606</v>
      </c>
      <c r="B1093" s="220" t="s">
        <v>874</v>
      </c>
      <c r="C1093" s="332">
        <f>((((SUM(C1094:C1098))+0)+0)+0)+0</f>
        <v>0</v>
      </c>
      <c r="D1093" s="332">
        <f>((((SUM(D1094:D1098))+0)+0)+0)+0</f>
        <v>0</v>
      </c>
      <c r="E1093" s="186">
        <f t="shared" si="53"/>
        <v>0</v>
      </c>
      <c r="F1093" s="187" t="str">
        <f t="shared" si="54"/>
        <v>否</v>
      </c>
      <c r="G1093" s="333" t="str">
        <f t="shared" si="55"/>
        <v>款</v>
      </c>
    </row>
    <row r="1094" ht="36" hidden="1" customHeight="1" spans="1:7">
      <c r="A1094" s="334">
        <v>2160601</v>
      </c>
      <c r="B1094" s="335" t="s">
        <v>74</v>
      </c>
      <c r="C1094" s="336">
        <v>0</v>
      </c>
      <c r="D1094" s="336">
        <v>0</v>
      </c>
      <c r="E1094" s="337">
        <f t="shared" si="53"/>
        <v>0</v>
      </c>
      <c r="F1094" s="187" t="str">
        <f t="shared" si="54"/>
        <v>否</v>
      </c>
      <c r="G1094" s="333" t="str">
        <f t="shared" si="55"/>
        <v>项</v>
      </c>
    </row>
    <row r="1095" ht="36" hidden="1" customHeight="1" spans="1:7">
      <c r="A1095" s="334">
        <v>2160602</v>
      </c>
      <c r="B1095" s="335" t="s">
        <v>75</v>
      </c>
      <c r="C1095" s="336">
        <v>0</v>
      </c>
      <c r="D1095" s="336">
        <v>0</v>
      </c>
      <c r="E1095" s="337">
        <f t="shared" si="53"/>
        <v>0</v>
      </c>
      <c r="F1095" s="187" t="str">
        <f t="shared" si="54"/>
        <v>否</v>
      </c>
      <c r="G1095" s="333" t="str">
        <f t="shared" si="55"/>
        <v>项</v>
      </c>
    </row>
    <row r="1096" ht="36" hidden="1" customHeight="1" spans="1:7">
      <c r="A1096" s="334">
        <v>2160603</v>
      </c>
      <c r="B1096" s="335" t="s">
        <v>76</v>
      </c>
      <c r="C1096" s="336">
        <v>0</v>
      </c>
      <c r="D1096" s="336">
        <v>0</v>
      </c>
      <c r="E1096" s="337">
        <f t="shared" si="53"/>
        <v>0</v>
      </c>
      <c r="F1096" s="187" t="str">
        <f t="shared" si="54"/>
        <v>否</v>
      </c>
      <c r="G1096" s="333" t="str">
        <f t="shared" si="55"/>
        <v>项</v>
      </c>
    </row>
    <row r="1097" ht="36" hidden="1" customHeight="1" spans="1:7">
      <c r="A1097" s="334">
        <v>2160607</v>
      </c>
      <c r="B1097" s="335" t="s">
        <v>875</v>
      </c>
      <c r="C1097" s="336">
        <v>0</v>
      </c>
      <c r="D1097" s="336">
        <v>0</v>
      </c>
      <c r="E1097" s="337">
        <f t="shared" si="53"/>
        <v>0</v>
      </c>
      <c r="F1097" s="187" t="str">
        <f t="shared" si="54"/>
        <v>否</v>
      </c>
      <c r="G1097" s="333" t="str">
        <f t="shared" si="55"/>
        <v>项</v>
      </c>
    </row>
    <row r="1098" ht="36" hidden="1" customHeight="1" spans="1:7">
      <c r="A1098" s="334">
        <v>2160699</v>
      </c>
      <c r="B1098" s="335" t="s">
        <v>876</v>
      </c>
      <c r="C1098" s="336">
        <v>0</v>
      </c>
      <c r="D1098" s="336">
        <v>0</v>
      </c>
      <c r="E1098" s="337">
        <f t="shared" si="53"/>
        <v>0</v>
      </c>
      <c r="F1098" s="187" t="str">
        <f t="shared" si="54"/>
        <v>否</v>
      </c>
      <c r="G1098" s="333" t="str">
        <f t="shared" si="55"/>
        <v>项</v>
      </c>
    </row>
    <row r="1099" ht="32" customHeight="1" spans="1:7">
      <c r="A1099" s="331">
        <v>21699</v>
      </c>
      <c r="B1099" s="220" t="s">
        <v>877</v>
      </c>
      <c r="C1099" s="332">
        <f>((((SUM(C1100:C1101))+0)+0)+0)+0</f>
        <v>0</v>
      </c>
      <c r="D1099" s="332">
        <f>((((SUM(D1100:D1101))+0)+0)+0)+0</f>
        <v>458</v>
      </c>
      <c r="E1099" s="186">
        <f t="shared" si="53"/>
        <v>0</v>
      </c>
      <c r="F1099" s="187" t="str">
        <f t="shared" si="54"/>
        <v>是</v>
      </c>
      <c r="G1099" s="333" t="str">
        <f t="shared" si="55"/>
        <v>款</v>
      </c>
    </row>
    <row r="1100" ht="36" hidden="1" customHeight="1" spans="1:7">
      <c r="A1100" s="334">
        <v>2169901</v>
      </c>
      <c r="B1100" s="335" t="s">
        <v>878</v>
      </c>
      <c r="C1100" s="336">
        <v>0</v>
      </c>
      <c r="D1100" s="336">
        <v>0</v>
      </c>
      <c r="E1100" s="337">
        <f t="shared" si="53"/>
        <v>0</v>
      </c>
      <c r="F1100" s="187" t="str">
        <f t="shared" si="54"/>
        <v>否</v>
      </c>
      <c r="G1100" s="333" t="str">
        <f t="shared" si="55"/>
        <v>项</v>
      </c>
    </row>
    <row r="1101" ht="32" customHeight="1" spans="1:7">
      <c r="A1101" s="334">
        <v>2169999</v>
      </c>
      <c r="B1101" s="335" t="s">
        <v>877</v>
      </c>
      <c r="C1101" s="336">
        <v>0</v>
      </c>
      <c r="D1101" s="336">
        <v>458</v>
      </c>
      <c r="E1101" s="337">
        <f t="shared" si="53"/>
        <v>0</v>
      </c>
      <c r="F1101" s="187" t="str">
        <f t="shared" si="54"/>
        <v>是</v>
      </c>
      <c r="G1101" s="333" t="str">
        <f t="shared" si="55"/>
        <v>项</v>
      </c>
    </row>
    <row r="1102" ht="36" hidden="1" customHeight="1" spans="1:7">
      <c r="A1102" s="343" t="s">
        <v>879</v>
      </c>
      <c r="B1102" s="344" t="s">
        <v>210</v>
      </c>
      <c r="C1102" s="336"/>
      <c r="D1102" s="336">
        <v>0</v>
      </c>
      <c r="E1102" s="186">
        <f t="shared" si="53"/>
        <v>0</v>
      </c>
      <c r="F1102" s="187" t="str">
        <f t="shared" si="54"/>
        <v>否</v>
      </c>
      <c r="G1102" s="333" t="str">
        <f t="shared" si="55"/>
        <v>项</v>
      </c>
    </row>
    <row r="1103" ht="32" customHeight="1" spans="1:7">
      <c r="A1103" s="331">
        <v>217</v>
      </c>
      <c r="B1103" s="171" t="s">
        <v>880</v>
      </c>
      <c r="C1103" s="332">
        <f>((((SUM(C1104,C1111,C1121,C1127,C1130))+0)+0)+0)+0</f>
        <v>0</v>
      </c>
      <c r="D1103" s="332">
        <f>((((SUM(D1104,D1111,D1121,D1127,D1130))+0)+0)+0)+0</f>
        <v>0</v>
      </c>
      <c r="E1103" s="186">
        <f t="shared" si="53"/>
        <v>0</v>
      </c>
      <c r="F1103" s="187" t="str">
        <f t="shared" si="54"/>
        <v>是</v>
      </c>
      <c r="G1103" s="333" t="str">
        <f t="shared" si="55"/>
        <v>类</v>
      </c>
    </row>
    <row r="1104" ht="36" hidden="1" customHeight="1" spans="1:7">
      <c r="A1104" s="331">
        <v>21701</v>
      </c>
      <c r="B1104" s="220" t="s">
        <v>881</v>
      </c>
      <c r="C1104" s="332">
        <f>((((SUM(C1105:C1110))+0)+0)+0)+0</f>
        <v>0</v>
      </c>
      <c r="D1104" s="332">
        <f>((((SUM(D1105:D1110))+0)+0)+0)+0</f>
        <v>0</v>
      </c>
      <c r="E1104" s="186">
        <f t="shared" si="53"/>
        <v>0</v>
      </c>
      <c r="F1104" s="187" t="str">
        <f t="shared" si="54"/>
        <v>否</v>
      </c>
      <c r="G1104" s="333" t="str">
        <f t="shared" si="55"/>
        <v>款</v>
      </c>
    </row>
    <row r="1105" ht="36" hidden="1" customHeight="1" spans="1:7">
      <c r="A1105" s="334">
        <v>2170101</v>
      </c>
      <c r="B1105" s="335" t="s">
        <v>74</v>
      </c>
      <c r="C1105" s="336">
        <v>0</v>
      </c>
      <c r="D1105" s="336">
        <v>0</v>
      </c>
      <c r="E1105" s="337">
        <f t="shared" si="53"/>
        <v>0</v>
      </c>
      <c r="F1105" s="187" t="str">
        <f t="shared" si="54"/>
        <v>否</v>
      </c>
      <c r="G1105" s="333" t="str">
        <f t="shared" si="55"/>
        <v>项</v>
      </c>
    </row>
    <row r="1106" ht="36" hidden="1" customHeight="1" spans="1:7">
      <c r="A1106" s="334">
        <v>2170102</v>
      </c>
      <c r="B1106" s="335" t="s">
        <v>75</v>
      </c>
      <c r="C1106" s="336">
        <v>0</v>
      </c>
      <c r="D1106" s="336">
        <v>0</v>
      </c>
      <c r="E1106" s="337">
        <f t="shared" si="53"/>
        <v>0</v>
      </c>
      <c r="F1106" s="187" t="str">
        <f t="shared" si="54"/>
        <v>否</v>
      </c>
      <c r="G1106" s="333" t="str">
        <f t="shared" si="55"/>
        <v>项</v>
      </c>
    </row>
    <row r="1107" ht="36" hidden="1" customHeight="1" spans="1:7">
      <c r="A1107" s="334">
        <v>2170103</v>
      </c>
      <c r="B1107" s="335" t="s">
        <v>76</v>
      </c>
      <c r="C1107" s="336">
        <v>0</v>
      </c>
      <c r="D1107" s="336">
        <v>0</v>
      </c>
      <c r="E1107" s="337">
        <f t="shared" si="53"/>
        <v>0</v>
      </c>
      <c r="F1107" s="187" t="str">
        <f t="shared" si="54"/>
        <v>否</v>
      </c>
      <c r="G1107" s="333" t="str">
        <f t="shared" si="55"/>
        <v>项</v>
      </c>
    </row>
    <row r="1108" ht="36" hidden="1" customHeight="1" spans="1:7">
      <c r="A1108" s="334">
        <v>2170104</v>
      </c>
      <c r="B1108" s="335" t="s">
        <v>882</v>
      </c>
      <c r="C1108" s="336">
        <v>0</v>
      </c>
      <c r="D1108" s="336">
        <v>0</v>
      </c>
      <c r="E1108" s="337">
        <f t="shared" si="53"/>
        <v>0</v>
      </c>
      <c r="F1108" s="187" t="str">
        <f t="shared" si="54"/>
        <v>否</v>
      </c>
      <c r="G1108" s="333" t="str">
        <f t="shared" si="55"/>
        <v>项</v>
      </c>
    </row>
    <row r="1109" ht="36" hidden="1" customHeight="1" spans="1:7">
      <c r="A1109" s="334">
        <v>2170150</v>
      </c>
      <c r="B1109" s="335" t="s">
        <v>83</v>
      </c>
      <c r="C1109" s="336">
        <v>0</v>
      </c>
      <c r="D1109" s="336">
        <v>0</v>
      </c>
      <c r="E1109" s="337">
        <f t="shared" si="53"/>
        <v>0</v>
      </c>
      <c r="F1109" s="187" t="str">
        <f t="shared" si="54"/>
        <v>否</v>
      </c>
      <c r="G1109" s="333" t="str">
        <f t="shared" si="55"/>
        <v>项</v>
      </c>
    </row>
    <row r="1110" ht="36" hidden="1" customHeight="1" spans="1:7">
      <c r="A1110" s="334">
        <v>2170199</v>
      </c>
      <c r="B1110" s="335" t="s">
        <v>883</v>
      </c>
      <c r="C1110" s="336">
        <v>0</v>
      </c>
      <c r="D1110" s="336">
        <v>0</v>
      </c>
      <c r="E1110" s="337">
        <f t="shared" si="53"/>
        <v>0</v>
      </c>
      <c r="F1110" s="187" t="str">
        <f t="shared" si="54"/>
        <v>否</v>
      </c>
      <c r="G1110" s="333" t="str">
        <f t="shared" si="55"/>
        <v>项</v>
      </c>
    </row>
    <row r="1111" ht="36" hidden="1" customHeight="1" spans="1:7">
      <c r="A1111" s="171">
        <v>21702</v>
      </c>
      <c r="B1111" s="357" t="s">
        <v>884</v>
      </c>
      <c r="C1111" s="332">
        <f>((((SUM(C1112:C1120))+0)+0)+0)+0</f>
        <v>0</v>
      </c>
      <c r="D1111" s="332">
        <f>((((SUM(D1112:D1120))+0)+0)+0)+0</f>
        <v>0</v>
      </c>
      <c r="E1111" s="186">
        <f t="shared" si="53"/>
        <v>0</v>
      </c>
      <c r="F1111" s="187" t="str">
        <f t="shared" si="54"/>
        <v>否</v>
      </c>
      <c r="G1111" s="333" t="str">
        <f t="shared" si="55"/>
        <v>款</v>
      </c>
    </row>
    <row r="1112" ht="36" hidden="1" customHeight="1" spans="1:7">
      <c r="A1112" s="350">
        <v>2170201</v>
      </c>
      <c r="B1112" s="358" t="s">
        <v>885</v>
      </c>
      <c r="C1112" s="336">
        <v>0</v>
      </c>
      <c r="D1112" s="336">
        <v>0</v>
      </c>
      <c r="E1112" s="337">
        <f t="shared" si="53"/>
        <v>0</v>
      </c>
      <c r="F1112" s="187" t="str">
        <f t="shared" si="54"/>
        <v>否</v>
      </c>
      <c r="G1112" s="333" t="str">
        <f t="shared" si="55"/>
        <v>项</v>
      </c>
    </row>
    <row r="1113" ht="36" hidden="1" customHeight="1" spans="1:7">
      <c r="A1113" s="350">
        <v>2170202</v>
      </c>
      <c r="B1113" s="358" t="s">
        <v>886</v>
      </c>
      <c r="C1113" s="336">
        <v>0</v>
      </c>
      <c r="D1113" s="336">
        <v>0</v>
      </c>
      <c r="E1113" s="337">
        <f t="shared" si="53"/>
        <v>0</v>
      </c>
      <c r="F1113" s="187" t="str">
        <f t="shared" si="54"/>
        <v>否</v>
      </c>
      <c r="G1113" s="333" t="str">
        <f t="shared" si="55"/>
        <v>项</v>
      </c>
    </row>
    <row r="1114" ht="36" hidden="1" customHeight="1" spans="1:7">
      <c r="A1114" s="350">
        <v>2170203</v>
      </c>
      <c r="B1114" s="358" t="s">
        <v>887</v>
      </c>
      <c r="C1114" s="336">
        <v>0</v>
      </c>
      <c r="D1114" s="336">
        <v>0</v>
      </c>
      <c r="E1114" s="337">
        <f t="shared" si="53"/>
        <v>0</v>
      </c>
      <c r="F1114" s="187" t="str">
        <f t="shared" si="54"/>
        <v>否</v>
      </c>
      <c r="G1114" s="333" t="str">
        <f t="shared" si="55"/>
        <v>项</v>
      </c>
    </row>
    <row r="1115" ht="36" hidden="1" customHeight="1" spans="1:7">
      <c r="A1115" s="350">
        <v>2170204</v>
      </c>
      <c r="B1115" s="358" t="s">
        <v>888</v>
      </c>
      <c r="C1115" s="336">
        <v>0</v>
      </c>
      <c r="D1115" s="336">
        <v>0</v>
      </c>
      <c r="E1115" s="337">
        <f t="shared" si="53"/>
        <v>0</v>
      </c>
      <c r="F1115" s="187" t="str">
        <f t="shared" si="54"/>
        <v>否</v>
      </c>
      <c r="G1115" s="333" t="str">
        <f t="shared" si="55"/>
        <v>项</v>
      </c>
    </row>
    <row r="1116" ht="36" hidden="1" customHeight="1" spans="1:7">
      <c r="A1116" s="350">
        <v>2170205</v>
      </c>
      <c r="B1116" s="358" t="s">
        <v>889</v>
      </c>
      <c r="C1116" s="336">
        <v>0</v>
      </c>
      <c r="D1116" s="336">
        <v>0</v>
      </c>
      <c r="E1116" s="337">
        <f t="shared" si="53"/>
        <v>0</v>
      </c>
      <c r="F1116" s="187" t="str">
        <f t="shared" si="54"/>
        <v>否</v>
      </c>
      <c r="G1116" s="333" t="str">
        <f t="shared" si="55"/>
        <v>项</v>
      </c>
    </row>
    <row r="1117" ht="36" hidden="1" customHeight="1" spans="1:7">
      <c r="A1117" s="350">
        <v>2170206</v>
      </c>
      <c r="B1117" s="358" t="s">
        <v>890</v>
      </c>
      <c r="C1117" s="336">
        <v>0</v>
      </c>
      <c r="D1117" s="336">
        <v>0</v>
      </c>
      <c r="E1117" s="337">
        <f t="shared" si="53"/>
        <v>0</v>
      </c>
      <c r="F1117" s="187" t="str">
        <f t="shared" si="54"/>
        <v>否</v>
      </c>
      <c r="G1117" s="333" t="str">
        <f t="shared" si="55"/>
        <v>项</v>
      </c>
    </row>
    <row r="1118" ht="36" hidden="1" customHeight="1" spans="1:7">
      <c r="A1118" s="350">
        <v>2170207</v>
      </c>
      <c r="B1118" s="358" t="s">
        <v>891</v>
      </c>
      <c r="C1118" s="336">
        <v>0</v>
      </c>
      <c r="D1118" s="336">
        <v>0</v>
      </c>
      <c r="E1118" s="337">
        <f t="shared" si="53"/>
        <v>0</v>
      </c>
      <c r="F1118" s="187" t="str">
        <f t="shared" si="54"/>
        <v>否</v>
      </c>
      <c r="G1118" s="333" t="str">
        <f t="shared" si="55"/>
        <v>项</v>
      </c>
    </row>
    <row r="1119" ht="36" hidden="1" customHeight="1" spans="1:7">
      <c r="A1119" s="350">
        <v>2170208</v>
      </c>
      <c r="B1119" s="358" t="s">
        <v>892</v>
      </c>
      <c r="C1119" s="336">
        <v>0</v>
      </c>
      <c r="D1119" s="336">
        <v>0</v>
      </c>
      <c r="E1119" s="337">
        <f t="shared" si="53"/>
        <v>0</v>
      </c>
      <c r="F1119" s="187" t="str">
        <f t="shared" si="54"/>
        <v>否</v>
      </c>
      <c r="G1119" s="333" t="str">
        <f t="shared" si="55"/>
        <v>项</v>
      </c>
    </row>
    <row r="1120" ht="36" hidden="1" customHeight="1" spans="1:7">
      <c r="A1120" s="350">
        <v>2170299</v>
      </c>
      <c r="B1120" s="358" t="s">
        <v>893</v>
      </c>
      <c r="C1120" s="336">
        <v>0</v>
      </c>
      <c r="D1120" s="336">
        <v>0</v>
      </c>
      <c r="E1120" s="337">
        <f t="shared" si="53"/>
        <v>0</v>
      </c>
      <c r="F1120" s="187" t="str">
        <f t="shared" si="54"/>
        <v>否</v>
      </c>
      <c r="G1120" s="333" t="str">
        <f t="shared" si="55"/>
        <v>项</v>
      </c>
    </row>
    <row r="1121" ht="36" hidden="1" customHeight="1" spans="1:7">
      <c r="A1121" s="331">
        <v>21703</v>
      </c>
      <c r="B1121" s="220" t="s">
        <v>894</v>
      </c>
      <c r="C1121" s="332">
        <f>((((SUM(C1122:C1126))+0)+0)+0)+0</f>
        <v>0</v>
      </c>
      <c r="D1121" s="332">
        <f>((((SUM(D1122:D1126))+0)+0)+0)+0</f>
        <v>0</v>
      </c>
      <c r="E1121" s="186">
        <f t="shared" si="53"/>
        <v>0</v>
      </c>
      <c r="F1121" s="187" t="str">
        <f t="shared" si="54"/>
        <v>否</v>
      </c>
      <c r="G1121" s="333" t="str">
        <f t="shared" si="55"/>
        <v>款</v>
      </c>
    </row>
    <row r="1122" ht="36" hidden="1" customHeight="1" spans="1:7">
      <c r="A1122" s="334">
        <v>2170301</v>
      </c>
      <c r="B1122" s="335" t="s">
        <v>895</v>
      </c>
      <c r="C1122" s="336">
        <v>0</v>
      </c>
      <c r="D1122" s="336">
        <v>0</v>
      </c>
      <c r="E1122" s="337">
        <f t="shared" si="53"/>
        <v>0</v>
      </c>
      <c r="F1122" s="187" t="str">
        <f t="shared" si="54"/>
        <v>否</v>
      </c>
      <c r="G1122" s="333" t="str">
        <f t="shared" si="55"/>
        <v>项</v>
      </c>
    </row>
    <row r="1123" ht="36" hidden="1" customHeight="1" spans="1:7">
      <c r="A1123" s="334">
        <v>2170302</v>
      </c>
      <c r="B1123" s="335" t="s">
        <v>896</v>
      </c>
      <c r="C1123" s="336">
        <v>0</v>
      </c>
      <c r="D1123" s="336">
        <v>0</v>
      </c>
      <c r="E1123" s="337">
        <f t="shared" si="53"/>
        <v>0</v>
      </c>
      <c r="F1123" s="187" t="str">
        <f t="shared" si="54"/>
        <v>否</v>
      </c>
      <c r="G1123" s="333" t="str">
        <f t="shared" si="55"/>
        <v>项</v>
      </c>
    </row>
    <row r="1124" ht="36" hidden="1" customHeight="1" spans="1:7">
      <c r="A1124" s="334">
        <v>2170303</v>
      </c>
      <c r="B1124" s="335" t="s">
        <v>897</v>
      </c>
      <c r="C1124" s="336">
        <v>0</v>
      </c>
      <c r="D1124" s="336">
        <v>0</v>
      </c>
      <c r="E1124" s="337">
        <f t="shared" si="53"/>
        <v>0</v>
      </c>
      <c r="F1124" s="187" t="str">
        <f t="shared" si="54"/>
        <v>否</v>
      </c>
      <c r="G1124" s="333" t="str">
        <f t="shared" si="55"/>
        <v>项</v>
      </c>
    </row>
    <row r="1125" ht="36" hidden="1" customHeight="1" spans="1:7">
      <c r="A1125" s="334">
        <v>2170304</v>
      </c>
      <c r="B1125" s="335" t="s">
        <v>898</v>
      </c>
      <c r="C1125" s="336">
        <v>0</v>
      </c>
      <c r="D1125" s="336">
        <v>0</v>
      </c>
      <c r="E1125" s="337">
        <f t="shared" si="53"/>
        <v>0</v>
      </c>
      <c r="F1125" s="187" t="str">
        <f t="shared" si="54"/>
        <v>否</v>
      </c>
      <c r="G1125" s="333" t="str">
        <f t="shared" si="55"/>
        <v>项</v>
      </c>
    </row>
    <row r="1126" ht="36" hidden="1" customHeight="1" spans="1:7">
      <c r="A1126" s="334">
        <v>2170399</v>
      </c>
      <c r="B1126" s="335" t="s">
        <v>899</v>
      </c>
      <c r="C1126" s="336">
        <v>0</v>
      </c>
      <c r="D1126" s="336">
        <v>0</v>
      </c>
      <c r="E1126" s="337">
        <f t="shared" si="53"/>
        <v>0</v>
      </c>
      <c r="F1126" s="187" t="str">
        <f t="shared" si="54"/>
        <v>否</v>
      </c>
      <c r="G1126" s="333" t="str">
        <f t="shared" si="55"/>
        <v>项</v>
      </c>
    </row>
    <row r="1127" ht="36" hidden="1" customHeight="1" spans="1:7">
      <c r="A1127" s="331">
        <v>21799</v>
      </c>
      <c r="B1127" s="220" t="s">
        <v>900</v>
      </c>
      <c r="C1127" s="332">
        <f>((((SUM(C1128:C1129))+0)+0)+0)+0</f>
        <v>0</v>
      </c>
      <c r="D1127" s="332">
        <f>((((SUM(D1128:D1129))+0)+0)+0)+0</f>
        <v>0</v>
      </c>
      <c r="E1127" s="186">
        <f t="shared" si="53"/>
        <v>0</v>
      </c>
      <c r="F1127" s="187" t="str">
        <f t="shared" si="54"/>
        <v>否</v>
      </c>
      <c r="G1127" s="333" t="str">
        <f t="shared" si="55"/>
        <v>款</v>
      </c>
    </row>
    <row r="1128" ht="36" hidden="1" customHeight="1" spans="1:7">
      <c r="A1128" s="348">
        <v>2179902</v>
      </c>
      <c r="B1128" s="335" t="s">
        <v>901</v>
      </c>
      <c r="C1128" s="336">
        <v>0</v>
      </c>
      <c r="D1128" s="336">
        <v>0</v>
      </c>
      <c r="E1128" s="337">
        <f t="shared" si="53"/>
        <v>0</v>
      </c>
      <c r="F1128" s="187" t="str">
        <f t="shared" si="54"/>
        <v>否</v>
      </c>
      <c r="G1128" s="333" t="str">
        <f t="shared" si="55"/>
        <v>项</v>
      </c>
    </row>
    <row r="1129" ht="36" hidden="1" customHeight="1" spans="1:7">
      <c r="A1129" s="348">
        <v>2179999</v>
      </c>
      <c r="B1129" s="335" t="s">
        <v>899</v>
      </c>
      <c r="C1129" s="336">
        <v>0</v>
      </c>
      <c r="D1129" s="336">
        <v>0</v>
      </c>
      <c r="E1129" s="337">
        <f t="shared" si="53"/>
        <v>0</v>
      </c>
      <c r="F1129" s="187" t="str">
        <f t="shared" si="54"/>
        <v>否</v>
      </c>
      <c r="G1129" s="333" t="str">
        <f t="shared" si="55"/>
        <v>项</v>
      </c>
    </row>
    <row r="1130" ht="36" hidden="1" customHeight="1" spans="1:7">
      <c r="A1130" s="171" t="s">
        <v>902</v>
      </c>
      <c r="B1130" s="344" t="s">
        <v>210</v>
      </c>
      <c r="C1130" s="336"/>
      <c r="D1130" s="336">
        <v>0</v>
      </c>
      <c r="E1130" s="186">
        <f t="shared" si="53"/>
        <v>0</v>
      </c>
      <c r="F1130" s="187" t="str">
        <f t="shared" si="54"/>
        <v>否</v>
      </c>
      <c r="G1130" s="333" t="str">
        <f t="shared" si="55"/>
        <v>项</v>
      </c>
    </row>
    <row r="1131" ht="32" customHeight="1" spans="1:7">
      <c r="A1131" s="331">
        <v>219</v>
      </c>
      <c r="B1131" s="171" t="s">
        <v>903</v>
      </c>
      <c r="C1131" s="332">
        <f>((((SUM(C1132:C1140))+0)+0)+0)+0</f>
        <v>0</v>
      </c>
      <c r="D1131" s="332">
        <f>((((SUM(D1132:D1140))+0)+0)+0)+0</f>
        <v>0</v>
      </c>
      <c r="E1131" s="186">
        <f t="shared" si="53"/>
        <v>0</v>
      </c>
      <c r="F1131" s="187" t="str">
        <f t="shared" si="54"/>
        <v>是</v>
      </c>
      <c r="G1131" s="333" t="str">
        <f t="shared" si="55"/>
        <v>类</v>
      </c>
    </row>
    <row r="1132" ht="36" hidden="1" customHeight="1" spans="1:7">
      <c r="A1132" s="331">
        <v>21901</v>
      </c>
      <c r="B1132" s="220" t="s">
        <v>904</v>
      </c>
      <c r="C1132" s="332">
        <v>0</v>
      </c>
      <c r="D1132" s="332">
        <v>0</v>
      </c>
      <c r="E1132" s="186">
        <f t="shared" si="53"/>
        <v>0</v>
      </c>
      <c r="F1132" s="187" t="str">
        <f t="shared" si="54"/>
        <v>否</v>
      </c>
      <c r="G1132" s="333" t="str">
        <f t="shared" si="55"/>
        <v>款</v>
      </c>
    </row>
    <row r="1133" ht="36" hidden="1" customHeight="1" spans="1:7">
      <c r="A1133" s="331">
        <v>21902</v>
      </c>
      <c r="B1133" s="220" t="s">
        <v>905</v>
      </c>
      <c r="C1133" s="332">
        <v>0</v>
      </c>
      <c r="D1133" s="332">
        <v>0</v>
      </c>
      <c r="E1133" s="186">
        <f t="shared" si="53"/>
        <v>0</v>
      </c>
      <c r="F1133" s="187" t="str">
        <f t="shared" si="54"/>
        <v>否</v>
      </c>
      <c r="G1133" s="333" t="str">
        <f t="shared" si="55"/>
        <v>款</v>
      </c>
    </row>
    <row r="1134" ht="36" hidden="1" customHeight="1" spans="1:7">
      <c r="A1134" s="331">
        <v>21903</v>
      </c>
      <c r="B1134" s="220" t="s">
        <v>906</v>
      </c>
      <c r="C1134" s="332">
        <v>0</v>
      </c>
      <c r="D1134" s="332">
        <v>0</v>
      </c>
      <c r="E1134" s="186">
        <f t="shared" si="53"/>
        <v>0</v>
      </c>
      <c r="F1134" s="187" t="str">
        <f t="shared" si="54"/>
        <v>否</v>
      </c>
      <c r="G1134" s="333" t="str">
        <f t="shared" si="55"/>
        <v>款</v>
      </c>
    </row>
    <row r="1135" ht="36" hidden="1" customHeight="1" spans="1:7">
      <c r="A1135" s="331">
        <v>21904</v>
      </c>
      <c r="B1135" s="220" t="s">
        <v>907</v>
      </c>
      <c r="C1135" s="332">
        <v>0</v>
      </c>
      <c r="D1135" s="332">
        <v>0</v>
      </c>
      <c r="E1135" s="186">
        <f t="shared" si="53"/>
        <v>0</v>
      </c>
      <c r="F1135" s="187" t="str">
        <f t="shared" si="54"/>
        <v>否</v>
      </c>
      <c r="G1135" s="333" t="str">
        <f t="shared" si="55"/>
        <v>款</v>
      </c>
    </row>
    <row r="1136" ht="36" hidden="1" customHeight="1" spans="1:7">
      <c r="A1136" s="331">
        <v>21905</v>
      </c>
      <c r="B1136" s="220" t="s">
        <v>908</v>
      </c>
      <c r="C1136" s="332">
        <v>0</v>
      </c>
      <c r="D1136" s="332">
        <v>0</v>
      </c>
      <c r="E1136" s="186">
        <f t="shared" ref="E1136:E1199" si="56">IF(C1136&lt;0,"",IFERROR(D1136/C1136-1,0))</f>
        <v>0</v>
      </c>
      <c r="F1136" s="187" t="str">
        <f t="shared" si="54"/>
        <v>否</v>
      </c>
      <c r="G1136" s="333" t="str">
        <f t="shared" si="55"/>
        <v>款</v>
      </c>
    </row>
    <row r="1137" ht="36" hidden="1" customHeight="1" spans="1:7">
      <c r="A1137" s="331">
        <v>21906</v>
      </c>
      <c r="B1137" s="220" t="s">
        <v>687</v>
      </c>
      <c r="C1137" s="332">
        <v>0</v>
      </c>
      <c r="D1137" s="332">
        <v>0</v>
      </c>
      <c r="E1137" s="186">
        <f t="shared" si="56"/>
        <v>0</v>
      </c>
      <c r="F1137" s="187" t="str">
        <f t="shared" si="54"/>
        <v>否</v>
      </c>
      <c r="G1137" s="333" t="str">
        <f t="shared" si="55"/>
        <v>款</v>
      </c>
    </row>
    <row r="1138" ht="36" hidden="1" customHeight="1" spans="1:7">
      <c r="A1138" s="331">
        <v>21907</v>
      </c>
      <c r="B1138" s="220" t="s">
        <v>909</v>
      </c>
      <c r="C1138" s="332">
        <v>0</v>
      </c>
      <c r="D1138" s="332">
        <v>0</v>
      </c>
      <c r="E1138" s="186">
        <f t="shared" si="56"/>
        <v>0</v>
      </c>
      <c r="F1138" s="187" t="str">
        <f t="shared" si="54"/>
        <v>否</v>
      </c>
      <c r="G1138" s="333" t="str">
        <f t="shared" si="55"/>
        <v>款</v>
      </c>
    </row>
    <row r="1139" ht="36" hidden="1" customHeight="1" spans="1:7">
      <c r="A1139" s="331">
        <v>21908</v>
      </c>
      <c r="B1139" s="220" t="s">
        <v>910</v>
      </c>
      <c r="C1139" s="332">
        <v>0</v>
      </c>
      <c r="D1139" s="332">
        <v>0</v>
      </c>
      <c r="E1139" s="186">
        <f t="shared" si="56"/>
        <v>0</v>
      </c>
      <c r="F1139" s="187" t="str">
        <f t="shared" si="54"/>
        <v>否</v>
      </c>
      <c r="G1139" s="333" t="str">
        <f t="shared" si="55"/>
        <v>款</v>
      </c>
    </row>
    <row r="1140" ht="36" hidden="1" customHeight="1" spans="1:7">
      <c r="A1140" s="331">
        <v>21999</v>
      </c>
      <c r="B1140" s="220" t="s">
        <v>911</v>
      </c>
      <c r="C1140" s="332">
        <v>0</v>
      </c>
      <c r="D1140" s="332">
        <v>0</v>
      </c>
      <c r="E1140" s="186">
        <f t="shared" si="56"/>
        <v>0</v>
      </c>
      <c r="F1140" s="187" t="str">
        <f t="shared" si="54"/>
        <v>否</v>
      </c>
      <c r="G1140" s="333" t="str">
        <f t="shared" si="55"/>
        <v>款</v>
      </c>
    </row>
    <row r="1141" ht="32" customHeight="1" spans="1:7">
      <c r="A1141" s="331">
        <v>220</v>
      </c>
      <c r="B1141" s="171" t="s">
        <v>912</v>
      </c>
      <c r="C1141" s="332">
        <f>((((SUM(C1142,C1169,C1184,C1186))+0)+0)+0)+0</f>
        <v>3400</v>
      </c>
      <c r="D1141" s="332">
        <f>((((SUM(D1142,D1169,D1184,D1186))+0)+0)+0)+0</f>
        <v>2000</v>
      </c>
      <c r="E1141" s="186">
        <f t="shared" si="56"/>
        <v>-0.412</v>
      </c>
      <c r="F1141" s="187" t="str">
        <f t="shared" si="54"/>
        <v>是</v>
      </c>
      <c r="G1141" s="333" t="str">
        <f t="shared" si="55"/>
        <v>类</v>
      </c>
    </row>
    <row r="1142" ht="32" customHeight="1" spans="1:7">
      <c r="A1142" s="331">
        <v>22001</v>
      </c>
      <c r="B1142" s="220" t="s">
        <v>913</v>
      </c>
      <c r="C1142" s="332">
        <f>((((SUM(C1143:C1168))+0)+0)+0)+0</f>
        <v>2837</v>
      </c>
      <c r="D1142" s="332">
        <f>((((SUM(D1143:D1168))+0)+0)+0)+0</f>
        <v>1760</v>
      </c>
      <c r="E1142" s="186">
        <f t="shared" si="56"/>
        <v>-0.38</v>
      </c>
      <c r="F1142" s="187" t="str">
        <f t="shared" si="54"/>
        <v>是</v>
      </c>
      <c r="G1142" s="333" t="str">
        <f t="shared" si="55"/>
        <v>款</v>
      </c>
    </row>
    <row r="1143" ht="32" customHeight="1" spans="1:7">
      <c r="A1143" s="334">
        <v>2200101</v>
      </c>
      <c r="B1143" s="335" t="s">
        <v>74</v>
      </c>
      <c r="C1143" s="336">
        <v>681</v>
      </c>
      <c r="D1143" s="336">
        <v>609</v>
      </c>
      <c r="E1143" s="337">
        <f t="shared" si="56"/>
        <v>-0.106</v>
      </c>
      <c r="F1143" s="187" t="str">
        <f t="shared" si="54"/>
        <v>是</v>
      </c>
      <c r="G1143" s="333" t="str">
        <f t="shared" si="55"/>
        <v>项</v>
      </c>
    </row>
    <row r="1144" ht="32" customHeight="1" spans="1:7">
      <c r="A1144" s="334">
        <v>2200102</v>
      </c>
      <c r="B1144" s="335" t="s">
        <v>75</v>
      </c>
      <c r="C1144" s="336">
        <v>624</v>
      </c>
      <c r="D1144" s="336">
        <v>443</v>
      </c>
      <c r="E1144" s="337">
        <f t="shared" si="56"/>
        <v>-0.29</v>
      </c>
      <c r="F1144" s="187" t="str">
        <f t="shared" si="54"/>
        <v>是</v>
      </c>
      <c r="G1144" s="333" t="str">
        <f t="shared" si="55"/>
        <v>项</v>
      </c>
    </row>
    <row r="1145" ht="36" hidden="1" customHeight="1" spans="1:7">
      <c r="A1145" s="334">
        <v>2200103</v>
      </c>
      <c r="B1145" s="335" t="s">
        <v>76</v>
      </c>
      <c r="C1145" s="336">
        <v>0</v>
      </c>
      <c r="D1145" s="336">
        <v>0</v>
      </c>
      <c r="E1145" s="337">
        <f t="shared" si="56"/>
        <v>0</v>
      </c>
      <c r="F1145" s="187" t="str">
        <f t="shared" si="54"/>
        <v>否</v>
      </c>
      <c r="G1145" s="333" t="str">
        <f t="shared" si="55"/>
        <v>项</v>
      </c>
    </row>
    <row r="1146" ht="36" hidden="1" customHeight="1" spans="1:7">
      <c r="A1146" s="334">
        <v>2200104</v>
      </c>
      <c r="B1146" s="335" t="s">
        <v>914</v>
      </c>
      <c r="C1146" s="336">
        <v>0</v>
      </c>
      <c r="D1146" s="336">
        <v>0</v>
      </c>
      <c r="E1146" s="337">
        <f t="shared" si="56"/>
        <v>0</v>
      </c>
      <c r="F1146" s="187" t="str">
        <f t="shared" si="54"/>
        <v>否</v>
      </c>
      <c r="G1146" s="333" t="str">
        <f t="shared" si="55"/>
        <v>项</v>
      </c>
    </row>
    <row r="1147" ht="32" customHeight="1" spans="1:7">
      <c r="A1147" s="334">
        <v>2200106</v>
      </c>
      <c r="B1147" s="335" t="s">
        <v>915</v>
      </c>
      <c r="C1147" s="336">
        <v>1074</v>
      </c>
      <c r="D1147" s="336">
        <v>50</v>
      </c>
      <c r="E1147" s="337">
        <f t="shared" si="56"/>
        <v>-0.953</v>
      </c>
      <c r="F1147" s="187" t="str">
        <f t="shared" si="54"/>
        <v>是</v>
      </c>
      <c r="G1147" s="333" t="str">
        <f t="shared" si="55"/>
        <v>项</v>
      </c>
    </row>
    <row r="1148" ht="36" hidden="1" customHeight="1" spans="1:7">
      <c r="A1148" s="334">
        <v>2200107</v>
      </c>
      <c r="B1148" s="335" t="s">
        <v>916</v>
      </c>
      <c r="C1148" s="336">
        <v>0</v>
      </c>
      <c r="D1148" s="336">
        <v>0</v>
      </c>
      <c r="E1148" s="337">
        <f t="shared" si="56"/>
        <v>0</v>
      </c>
      <c r="F1148" s="187" t="str">
        <f t="shared" si="54"/>
        <v>否</v>
      </c>
      <c r="G1148" s="333" t="str">
        <f t="shared" si="55"/>
        <v>项</v>
      </c>
    </row>
    <row r="1149" ht="36" hidden="1" customHeight="1" spans="1:7">
      <c r="A1149" s="334">
        <v>2200108</v>
      </c>
      <c r="B1149" s="335" t="s">
        <v>917</v>
      </c>
      <c r="C1149" s="336">
        <v>0</v>
      </c>
      <c r="D1149" s="336">
        <v>0</v>
      </c>
      <c r="E1149" s="337">
        <f t="shared" si="56"/>
        <v>0</v>
      </c>
      <c r="F1149" s="187" t="str">
        <f t="shared" si="54"/>
        <v>否</v>
      </c>
      <c r="G1149" s="333" t="str">
        <f t="shared" si="55"/>
        <v>项</v>
      </c>
    </row>
    <row r="1150" ht="36" hidden="1" customHeight="1" spans="1:7">
      <c r="A1150" s="334">
        <v>2200109</v>
      </c>
      <c r="B1150" s="335" t="s">
        <v>918</v>
      </c>
      <c r="C1150" s="336">
        <v>0</v>
      </c>
      <c r="D1150" s="336">
        <v>0</v>
      </c>
      <c r="E1150" s="337">
        <f t="shared" si="56"/>
        <v>0</v>
      </c>
      <c r="F1150" s="187" t="str">
        <f t="shared" si="54"/>
        <v>否</v>
      </c>
      <c r="G1150" s="333" t="str">
        <f t="shared" si="55"/>
        <v>项</v>
      </c>
    </row>
    <row r="1151" ht="36" hidden="1" customHeight="1" spans="1:7">
      <c r="A1151" s="334">
        <v>2200112</v>
      </c>
      <c r="B1151" s="335" t="s">
        <v>919</v>
      </c>
      <c r="C1151" s="336">
        <v>0</v>
      </c>
      <c r="D1151" s="336">
        <v>0</v>
      </c>
      <c r="E1151" s="337">
        <f t="shared" si="56"/>
        <v>0</v>
      </c>
      <c r="F1151" s="187" t="str">
        <f t="shared" si="54"/>
        <v>否</v>
      </c>
      <c r="G1151" s="333" t="str">
        <f t="shared" si="55"/>
        <v>项</v>
      </c>
    </row>
    <row r="1152" ht="36" hidden="1" customHeight="1" spans="1:7">
      <c r="A1152" s="334">
        <v>2200113</v>
      </c>
      <c r="B1152" s="335" t="s">
        <v>920</v>
      </c>
      <c r="C1152" s="336">
        <v>0</v>
      </c>
      <c r="D1152" s="336">
        <v>0</v>
      </c>
      <c r="E1152" s="337">
        <f t="shared" si="56"/>
        <v>0</v>
      </c>
      <c r="F1152" s="187" t="str">
        <f t="shared" si="54"/>
        <v>否</v>
      </c>
      <c r="G1152" s="333" t="str">
        <f t="shared" si="55"/>
        <v>项</v>
      </c>
    </row>
    <row r="1153" ht="36" hidden="1" customHeight="1" spans="1:7">
      <c r="A1153" s="334">
        <v>2200114</v>
      </c>
      <c r="B1153" s="335" t="s">
        <v>921</v>
      </c>
      <c r="C1153" s="336">
        <v>0</v>
      </c>
      <c r="D1153" s="336">
        <v>0</v>
      </c>
      <c r="E1153" s="337">
        <f t="shared" si="56"/>
        <v>0</v>
      </c>
      <c r="F1153" s="187" t="str">
        <f t="shared" si="54"/>
        <v>否</v>
      </c>
      <c r="G1153" s="333" t="str">
        <f t="shared" si="55"/>
        <v>项</v>
      </c>
    </row>
    <row r="1154" ht="36" hidden="1" customHeight="1" spans="1:7">
      <c r="A1154" s="334">
        <v>2200115</v>
      </c>
      <c r="B1154" s="335" t="s">
        <v>922</v>
      </c>
      <c r="C1154" s="336">
        <v>0</v>
      </c>
      <c r="D1154" s="336">
        <v>0</v>
      </c>
      <c r="E1154" s="337">
        <f t="shared" si="56"/>
        <v>0</v>
      </c>
      <c r="F1154" s="187" t="str">
        <f t="shared" si="54"/>
        <v>否</v>
      </c>
      <c r="G1154" s="333" t="str">
        <f t="shared" si="55"/>
        <v>项</v>
      </c>
    </row>
    <row r="1155" ht="36" hidden="1" customHeight="1" spans="1:7">
      <c r="A1155" s="334">
        <v>2200116</v>
      </c>
      <c r="B1155" s="335" t="s">
        <v>923</v>
      </c>
      <c r="C1155" s="336">
        <v>0</v>
      </c>
      <c r="D1155" s="336">
        <v>0</v>
      </c>
      <c r="E1155" s="337">
        <f t="shared" si="56"/>
        <v>0</v>
      </c>
      <c r="F1155" s="187" t="str">
        <f t="shared" si="54"/>
        <v>否</v>
      </c>
      <c r="G1155" s="333" t="str">
        <f t="shared" si="55"/>
        <v>项</v>
      </c>
    </row>
    <row r="1156" ht="36" hidden="1" customHeight="1" spans="1:7">
      <c r="A1156" s="334">
        <v>2200119</v>
      </c>
      <c r="B1156" s="335" t="s">
        <v>924</v>
      </c>
      <c r="C1156" s="336">
        <v>0</v>
      </c>
      <c r="D1156" s="336">
        <v>0</v>
      </c>
      <c r="E1156" s="337">
        <f t="shared" si="56"/>
        <v>0</v>
      </c>
      <c r="F1156" s="187" t="str">
        <f t="shared" ref="F1156:F1219" si="57">IF(LEN(A1156)=3,"是",IF(B1156&lt;&gt;"",IF(SUM(C1156:D1156)&lt;&gt;0,"是","否"),"是"))</f>
        <v>否</v>
      </c>
      <c r="G1156" s="333" t="str">
        <f t="shared" ref="G1156:G1219" si="58">IF(LEN(A1156)=3,"类",IF(LEN(A1156)=5,"款","项"))</f>
        <v>项</v>
      </c>
    </row>
    <row r="1157" ht="36" hidden="1" customHeight="1" spans="1:7">
      <c r="A1157" s="334">
        <v>2200120</v>
      </c>
      <c r="B1157" s="335" t="s">
        <v>925</v>
      </c>
      <c r="C1157" s="336">
        <v>0</v>
      </c>
      <c r="D1157" s="336">
        <v>0</v>
      </c>
      <c r="E1157" s="337">
        <f t="shared" si="56"/>
        <v>0</v>
      </c>
      <c r="F1157" s="187" t="str">
        <f t="shared" si="57"/>
        <v>否</v>
      </c>
      <c r="G1157" s="333" t="str">
        <f t="shared" si="58"/>
        <v>项</v>
      </c>
    </row>
    <row r="1158" ht="36" hidden="1" customHeight="1" spans="1:7">
      <c r="A1158" s="334">
        <v>2200121</v>
      </c>
      <c r="B1158" s="335" t="s">
        <v>926</v>
      </c>
      <c r="C1158" s="336">
        <v>0</v>
      </c>
      <c r="D1158" s="336">
        <v>0</v>
      </c>
      <c r="E1158" s="337">
        <f t="shared" si="56"/>
        <v>0</v>
      </c>
      <c r="F1158" s="187" t="str">
        <f t="shared" si="57"/>
        <v>否</v>
      </c>
      <c r="G1158" s="333" t="str">
        <f t="shared" si="58"/>
        <v>项</v>
      </c>
    </row>
    <row r="1159" ht="36" hidden="1" customHeight="1" spans="1:7">
      <c r="A1159" s="334">
        <v>2200122</v>
      </c>
      <c r="B1159" s="335" t="s">
        <v>927</v>
      </c>
      <c r="C1159" s="336">
        <v>0</v>
      </c>
      <c r="D1159" s="336">
        <v>0</v>
      </c>
      <c r="E1159" s="337">
        <f t="shared" si="56"/>
        <v>0</v>
      </c>
      <c r="F1159" s="187" t="str">
        <f t="shared" si="57"/>
        <v>否</v>
      </c>
      <c r="G1159" s="333" t="str">
        <f t="shared" si="58"/>
        <v>项</v>
      </c>
    </row>
    <row r="1160" ht="36" hidden="1" customHeight="1" spans="1:7">
      <c r="A1160" s="334">
        <v>2200123</v>
      </c>
      <c r="B1160" s="335" t="s">
        <v>928</v>
      </c>
      <c r="C1160" s="336">
        <v>0</v>
      </c>
      <c r="D1160" s="336">
        <v>0</v>
      </c>
      <c r="E1160" s="337">
        <f t="shared" si="56"/>
        <v>0</v>
      </c>
      <c r="F1160" s="187" t="str">
        <f t="shared" si="57"/>
        <v>否</v>
      </c>
      <c r="G1160" s="333" t="str">
        <f t="shared" si="58"/>
        <v>项</v>
      </c>
    </row>
    <row r="1161" ht="36" hidden="1" customHeight="1" spans="1:7">
      <c r="A1161" s="334">
        <v>2200124</v>
      </c>
      <c r="B1161" s="335" t="s">
        <v>929</v>
      </c>
      <c r="C1161" s="336">
        <v>0</v>
      </c>
      <c r="D1161" s="336">
        <v>0</v>
      </c>
      <c r="E1161" s="337">
        <f t="shared" si="56"/>
        <v>0</v>
      </c>
      <c r="F1161" s="187" t="str">
        <f t="shared" si="57"/>
        <v>否</v>
      </c>
      <c r="G1161" s="333" t="str">
        <f t="shared" si="58"/>
        <v>项</v>
      </c>
    </row>
    <row r="1162" ht="36" hidden="1" customHeight="1" spans="1:7">
      <c r="A1162" s="334">
        <v>2200125</v>
      </c>
      <c r="B1162" s="335" t="s">
        <v>930</v>
      </c>
      <c r="C1162" s="336">
        <v>0</v>
      </c>
      <c r="D1162" s="336">
        <v>0</v>
      </c>
      <c r="E1162" s="337">
        <f t="shared" si="56"/>
        <v>0</v>
      </c>
      <c r="F1162" s="187" t="str">
        <f t="shared" si="57"/>
        <v>否</v>
      </c>
      <c r="G1162" s="333" t="str">
        <f t="shared" si="58"/>
        <v>项</v>
      </c>
    </row>
    <row r="1163" ht="36" hidden="1" customHeight="1" spans="1:7">
      <c r="A1163" s="334">
        <v>2200126</v>
      </c>
      <c r="B1163" s="335" t="s">
        <v>931</v>
      </c>
      <c r="C1163" s="336">
        <v>0</v>
      </c>
      <c r="D1163" s="336">
        <v>0</v>
      </c>
      <c r="E1163" s="337">
        <f t="shared" si="56"/>
        <v>0</v>
      </c>
      <c r="F1163" s="187" t="str">
        <f t="shared" si="57"/>
        <v>否</v>
      </c>
      <c r="G1163" s="333" t="str">
        <f t="shared" si="58"/>
        <v>项</v>
      </c>
    </row>
    <row r="1164" ht="36" hidden="1" customHeight="1" spans="1:7">
      <c r="A1164" s="334">
        <v>2200127</v>
      </c>
      <c r="B1164" s="335" t="s">
        <v>932</v>
      </c>
      <c r="C1164" s="336">
        <v>0</v>
      </c>
      <c r="D1164" s="336">
        <v>0</v>
      </c>
      <c r="E1164" s="337">
        <f t="shared" si="56"/>
        <v>0</v>
      </c>
      <c r="F1164" s="187" t="str">
        <f t="shared" si="57"/>
        <v>否</v>
      </c>
      <c r="G1164" s="333" t="str">
        <f t="shared" si="58"/>
        <v>项</v>
      </c>
    </row>
    <row r="1165" ht="36" hidden="1" customHeight="1" spans="1:7">
      <c r="A1165" s="334">
        <v>2200128</v>
      </c>
      <c r="B1165" s="335" t="s">
        <v>933</v>
      </c>
      <c r="C1165" s="336">
        <v>0</v>
      </c>
      <c r="D1165" s="336">
        <v>0</v>
      </c>
      <c r="E1165" s="337">
        <f t="shared" si="56"/>
        <v>0</v>
      </c>
      <c r="F1165" s="187" t="str">
        <f t="shared" si="57"/>
        <v>否</v>
      </c>
      <c r="G1165" s="333" t="str">
        <f t="shared" si="58"/>
        <v>项</v>
      </c>
    </row>
    <row r="1166" ht="36" hidden="1" customHeight="1" spans="1:7">
      <c r="A1166" s="334">
        <v>2200129</v>
      </c>
      <c r="B1166" s="335" t="s">
        <v>934</v>
      </c>
      <c r="C1166" s="336">
        <v>0</v>
      </c>
      <c r="D1166" s="336">
        <v>0</v>
      </c>
      <c r="E1166" s="337">
        <f t="shared" si="56"/>
        <v>0</v>
      </c>
      <c r="F1166" s="187" t="str">
        <f t="shared" si="57"/>
        <v>否</v>
      </c>
      <c r="G1166" s="333" t="str">
        <f t="shared" si="58"/>
        <v>项</v>
      </c>
    </row>
    <row r="1167" ht="32" customHeight="1" spans="1:7">
      <c r="A1167" s="334">
        <v>2200150</v>
      </c>
      <c r="B1167" s="335" t="s">
        <v>83</v>
      </c>
      <c r="C1167" s="336">
        <v>455</v>
      </c>
      <c r="D1167" s="336">
        <v>442</v>
      </c>
      <c r="E1167" s="337">
        <f t="shared" si="56"/>
        <v>-0.029</v>
      </c>
      <c r="F1167" s="187" t="str">
        <f t="shared" si="57"/>
        <v>是</v>
      </c>
      <c r="G1167" s="333" t="str">
        <f t="shared" si="58"/>
        <v>项</v>
      </c>
    </row>
    <row r="1168" ht="32" customHeight="1" spans="1:7">
      <c r="A1168" s="334">
        <v>2200199</v>
      </c>
      <c r="B1168" s="335" t="s">
        <v>935</v>
      </c>
      <c r="C1168" s="336">
        <v>3</v>
      </c>
      <c r="D1168" s="336">
        <v>216</v>
      </c>
      <c r="E1168" s="337">
        <f t="shared" si="56"/>
        <v>71</v>
      </c>
      <c r="F1168" s="187" t="str">
        <f t="shared" si="57"/>
        <v>是</v>
      </c>
      <c r="G1168" s="333" t="str">
        <f t="shared" si="58"/>
        <v>项</v>
      </c>
    </row>
    <row r="1169" ht="32" customHeight="1" spans="1:7">
      <c r="A1169" s="331">
        <v>22005</v>
      </c>
      <c r="B1169" s="220" t="s">
        <v>936</v>
      </c>
      <c r="C1169" s="332">
        <f>((((SUM(C1170:C1183))+0)+0)+0)+0</f>
        <v>263</v>
      </c>
      <c r="D1169" s="332">
        <f>((((SUM(D1170:D1183))+0)+0)+0)+0</f>
        <v>240</v>
      </c>
      <c r="E1169" s="186">
        <f t="shared" si="56"/>
        <v>-0.087</v>
      </c>
      <c r="F1169" s="187" t="str">
        <f t="shared" si="57"/>
        <v>是</v>
      </c>
      <c r="G1169" s="333" t="str">
        <f t="shared" si="58"/>
        <v>款</v>
      </c>
    </row>
    <row r="1170" ht="36" hidden="1" customHeight="1" spans="1:7">
      <c r="A1170" s="334">
        <v>2200501</v>
      </c>
      <c r="B1170" s="335" t="s">
        <v>74</v>
      </c>
      <c r="C1170" s="336">
        <v>0</v>
      </c>
      <c r="D1170" s="336">
        <v>0</v>
      </c>
      <c r="E1170" s="337">
        <f t="shared" si="56"/>
        <v>0</v>
      </c>
      <c r="F1170" s="187" t="str">
        <f t="shared" si="57"/>
        <v>否</v>
      </c>
      <c r="G1170" s="333" t="str">
        <f t="shared" si="58"/>
        <v>项</v>
      </c>
    </row>
    <row r="1171" ht="36" hidden="1" customHeight="1" spans="1:7">
      <c r="A1171" s="334">
        <v>2200502</v>
      </c>
      <c r="B1171" s="335" t="s">
        <v>75</v>
      </c>
      <c r="C1171" s="336">
        <v>0</v>
      </c>
      <c r="D1171" s="336">
        <v>0</v>
      </c>
      <c r="E1171" s="337">
        <f t="shared" si="56"/>
        <v>0</v>
      </c>
      <c r="F1171" s="187" t="str">
        <f t="shared" si="57"/>
        <v>否</v>
      </c>
      <c r="G1171" s="333" t="str">
        <f t="shared" si="58"/>
        <v>项</v>
      </c>
    </row>
    <row r="1172" ht="36" hidden="1" customHeight="1" spans="1:7">
      <c r="A1172" s="334">
        <v>2200503</v>
      </c>
      <c r="B1172" s="335" t="s">
        <v>76</v>
      </c>
      <c r="C1172" s="336">
        <v>0</v>
      </c>
      <c r="D1172" s="336">
        <v>0</v>
      </c>
      <c r="E1172" s="337">
        <f t="shared" si="56"/>
        <v>0</v>
      </c>
      <c r="F1172" s="187" t="str">
        <f t="shared" si="57"/>
        <v>否</v>
      </c>
      <c r="G1172" s="333" t="str">
        <f t="shared" si="58"/>
        <v>项</v>
      </c>
    </row>
    <row r="1173" ht="36" hidden="1" customHeight="1" spans="1:7">
      <c r="A1173" s="334">
        <v>2200504</v>
      </c>
      <c r="B1173" s="335" t="s">
        <v>937</v>
      </c>
      <c r="C1173" s="336">
        <v>0</v>
      </c>
      <c r="D1173" s="336">
        <v>0</v>
      </c>
      <c r="E1173" s="337">
        <f t="shared" si="56"/>
        <v>0</v>
      </c>
      <c r="F1173" s="187" t="str">
        <f t="shared" si="57"/>
        <v>否</v>
      </c>
      <c r="G1173" s="333" t="str">
        <f t="shared" si="58"/>
        <v>项</v>
      </c>
    </row>
    <row r="1174" ht="36" hidden="1" customHeight="1" spans="1:7">
      <c r="A1174" s="334">
        <v>2200506</v>
      </c>
      <c r="B1174" s="335" t="s">
        <v>938</v>
      </c>
      <c r="C1174" s="336">
        <v>0</v>
      </c>
      <c r="D1174" s="336">
        <v>0</v>
      </c>
      <c r="E1174" s="337">
        <f t="shared" si="56"/>
        <v>0</v>
      </c>
      <c r="F1174" s="187" t="str">
        <f t="shared" si="57"/>
        <v>否</v>
      </c>
      <c r="G1174" s="333" t="str">
        <f t="shared" si="58"/>
        <v>项</v>
      </c>
    </row>
    <row r="1175" ht="36" hidden="1" customHeight="1" spans="1:7">
      <c r="A1175" s="334">
        <v>2200507</v>
      </c>
      <c r="B1175" s="335" t="s">
        <v>939</v>
      </c>
      <c r="C1175" s="336">
        <v>0</v>
      </c>
      <c r="D1175" s="336">
        <v>0</v>
      </c>
      <c r="E1175" s="337">
        <f t="shared" si="56"/>
        <v>0</v>
      </c>
      <c r="F1175" s="187" t="str">
        <f t="shared" si="57"/>
        <v>否</v>
      </c>
      <c r="G1175" s="333" t="str">
        <f t="shared" si="58"/>
        <v>项</v>
      </c>
    </row>
    <row r="1176" ht="36" hidden="1" customHeight="1" spans="1:7">
      <c r="A1176" s="334">
        <v>2200508</v>
      </c>
      <c r="B1176" s="335" t="s">
        <v>940</v>
      </c>
      <c r="C1176" s="336">
        <v>0</v>
      </c>
      <c r="D1176" s="336">
        <v>0</v>
      </c>
      <c r="E1176" s="337">
        <f t="shared" si="56"/>
        <v>0</v>
      </c>
      <c r="F1176" s="187" t="str">
        <f t="shared" si="57"/>
        <v>否</v>
      </c>
      <c r="G1176" s="333" t="str">
        <f t="shared" si="58"/>
        <v>项</v>
      </c>
    </row>
    <row r="1177" ht="36" hidden="1" customHeight="1" spans="1:7">
      <c r="A1177" s="334">
        <v>2200509</v>
      </c>
      <c r="B1177" s="335" t="s">
        <v>941</v>
      </c>
      <c r="C1177" s="336">
        <v>0</v>
      </c>
      <c r="D1177" s="336">
        <v>0</v>
      </c>
      <c r="E1177" s="337">
        <f t="shared" si="56"/>
        <v>0</v>
      </c>
      <c r="F1177" s="187" t="str">
        <f t="shared" si="57"/>
        <v>否</v>
      </c>
      <c r="G1177" s="333" t="str">
        <f t="shared" si="58"/>
        <v>项</v>
      </c>
    </row>
    <row r="1178" ht="36" hidden="1" customHeight="1" spans="1:7">
      <c r="A1178" s="334">
        <v>2200510</v>
      </c>
      <c r="B1178" s="335" t="s">
        <v>942</v>
      </c>
      <c r="C1178" s="336">
        <v>0</v>
      </c>
      <c r="D1178" s="336">
        <v>0</v>
      </c>
      <c r="E1178" s="337">
        <f t="shared" si="56"/>
        <v>0</v>
      </c>
      <c r="F1178" s="187" t="str">
        <f t="shared" si="57"/>
        <v>否</v>
      </c>
      <c r="G1178" s="333" t="str">
        <f t="shared" si="58"/>
        <v>项</v>
      </c>
    </row>
    <row r="1179" ht="36" hidden="1" customHeight="1" spans="1:7">
      <c r="A1179" s="334">
        <v>2200511</v>
      </c>
      <c r="B1179" s="335" t="s">
        <v>943</v>
      </c>
      <c r="C1179" s="336">
        <v>0</v>
      </c>
      <c r="D1179" s="336">
        <v>0</v>
      </c>
      <c r="E1179" s="337">
        <f t="shared" si="56"/>
        <v>0</v>
      </c>
      <c r="F1179" s="187" t="str">
        <f t="shared" si="57"/>
        <v>否</v>
      </c>
      <c r="G1179" s="333" t="str">
        <f t="shared" si="58"/>
        <v>项</v>
      </c>
    </row>
    <row r="1180" ht="36" hidden="1" customHeight="1" spans="1:7">
      <c r="A1180" s="334">
        <v>2200512</v>
      </c>
      <c r="B1180" s="335" t="s">
        <v>944</v>
      </c>
      <c r="C1180" s="336">
        <v>0</v>
      </c>
      <c r="D1180" s="336">
        <v>0</v>
      </c>
      <c r="E1180" s="337">
        <f t="shared" si="56"/>
        <v>0</v>
      </c>
      <c r="F1180" s="187" t="str">
        <f t="shared" si="57"/>
        <v>否</v>
      </c>
      <c r="G1180" s="333" t="str">
        <f t="shared" si="58"/>
        <v>项</v>
      </c>
    </row>
    <row r="1181" ht="36" hidden="1" customHeight="1" spans="1:7">
      <c r="A1181" s="334">
        <v>2200513</v>
      </c>
      <c r="B1181" s="335" t="s">
        <v>945</v>
      </c>
      <c r="C1181" s="336">
        <v>0</v>
      </c>
      <c r="D1181" s="336">
        <v>0</v>
      </c>
      <c r="E1181" s="337">
        <f t="shared" si="56"/>
        <v>0</v>
      </c>
      <c r="F1181" s="187" t="str">
        <f t="shared" si="57"/>
        <v>否</v>
      </c>
      <c r="G1181" s="333" t="str">
        <f t="shared" si="58"/>
        <v>项</v>
      </c>
    </row>
    <row r="1182" ht="36" hidden="1" customHeight="1" spans="1:7">
      <c r="A1182" s="334">
        <v>2200514</v>
      </c>
      <c r="B1182" s="335" t="s">
        <v>946</v>
      </c>
      <c r="C1182" s="336">
        <v>0</v>
      </c>
      <c r="D1182" s="336">
        <v>0</v>
      </c>
      <c r="E1182" s="337">
        <f t="shared" si="56"/>
        <v>0</v>
      </c>
      <c r="F1182" s="187" t="str">
        <f t="shared" si="57"/>
        <v>否</v>
      </c>
      <c r="G1182" s="333" t="str">
        <f t="shared" si="58"/>
        <v>项</v>
      </c>
    </row>
    <row r="1183" ht="32" customHeight="1" spans="1:7">
      <c r="A1183" s="334">
        <v>2200599</v>
      </c>
      <c r="B1183" s="335" t="s">
        <v>947</v>
      </c>
      <c r="C1183" s="336">
        <v>263</v>
      </c>
      <c r="D1183" s="336">
        <v>240</v>
      </c>
      <c r="E1183" s="337">
        <f t="shared" si="56"/>
        <v>-0.087</v>
      </c>
      <c r="F1183" s="187" t="str">
        <f t="shared" si="57"/>
        <v>是</v>
      </c>
      <c r="G1183" s="333" t="str">
        <f t="shared" si="58"/>
        <v>项</v>
      </c>
    </row>
    <row r="1184" ht="32" customHeight="1" spans="1:7">
      <c r="A1184" s="331">
        <v>22099</v>
      </c>
      <c r="B1184" s="220" t="s">
        <v>948</v>
      </c>
      <c r="C1184" s="332">
        <f>((((C1185)+0)+0)+0)+0</f>
        <v>300</v>
      </c>
      <c r="D1184" s="332">
        <f>((((D1185)+0)+0)+0)+0</f>
        <v>0</v>
      </c>
      <c r="E1184" s="186">
        <f t="shared" si="56"/>
        <v>-1</v>
      </c>
      <c r="F1184" s="187" t="str">
        <f t="shared" si="57"/>
        <v>是</v>
      </c>
      <c r="G1184" s="333" t="str">
        <f t="shared" si="58"/>
        <v>款</v>
      </c>
    </row>
    <row r="1185" ht="32" customHeight="1" spans="1:7">
      <c r="A1185" s="348">
        <v>2209999</v>
      </c>
      <c r="B1185" s="335" t="s">
        <v>948</v>
      </c>
      <c r="C1185" s="336">
        <v>300</v>
      </c>
      <c r="D1185" s="336">
        <v>0</v>
      </c>
      <c r="E1185" s="337">
        <f t="shared" si="56"/>
        <v>-1</v>
      </c>
      <c r="F1185" s="187" t="str">
        <f t="shared" si="57"/>
        <v>是</v>
      </c>
      <c r="G1185" s="333" t="str">
        <f t="shared" si="58"/>
        <v>项</v>
      </c>
    </row>
    <row r="1186" ht="36" hidden="1" customHeight="1" spans="1:7">
      <c r="A1186" s="171" t="s">
        <v>949</v>
      </c>
      <c r="B1186" s="344" t="s">
        <v>210</v>
      </c>
      <c r="C1186" s="336"/>
      <c r="D1186" s="336">
        <v>0</v>
      </c>
      <c r="E1186" s="186">
        <f t="shared" si="56"/>
        <v>0</v>
      </c>
      <c r="F1186" s="187" t="str">
        <f t="shared" si="57"/>
        <v>否</v>
      </c>
      <c r="G1186" s="333" t="str">
        <f t="shared" si="58"/>
        <v>项</v>
      </c>
    </row>
    <row r="1187" ht="32" customHeight="1" spans="1:7">
      <c r="A1187" s="331">
        <v>221</v>
      </c>
      <c r="B1187" s="171" t="s">
        <v>950</v>
      </c>
      <c r="C1187" s="332">
        <f>((((SUM(C1188,C1203,C1207,C1211))+0)+0)+0)+0</f>
        <v>11000</v>
      </c>
      <c r="D1187" s="332">
        <f>((((SUM(D1188,D1203,D1207,D1211))+0)+0)+0)+0</f>
        <v>11350</v>
      </c>
      <c r="E1187" s="186">
        <f t="shared" si="56"/>
        <v>0.032</v>
      </c>
      <c r="F1187" s="187" t="str">
        <f t="shared" si="57"/>
        <v>是</v>
      </c>
      <c r="G1187" s="333" t="str">
        <f t="shared" si="58"/>
        <v>类</v>
      </c>
    </row>
    <row r="1188" ht="32" customHeight="1" spans="1:7">
      <c r="A1188" s="331">
        <v>22101</v>
      </c>
      <c r="B1188" s="220" t="s">
        <v>951</v>
      </c>
      <c r="C1188" s="332">
        <f>((((SUM(C1189:C1202))+0)+0)+0)+0</f>
        <v>478</v>
      </c>
      <c r="D1188" s="332">
        <f>((((SUM(D1189:D1202))+0)+0)+0)+0</f>
        <v>27</v>
      </c>
      <c r="E1188" s="186">
        <f t="shared" si="56"/>
        <v>-0.944</v>
      </c>
      <c r="F1188" s="187" t="str">
        <f t="shared" si="57"/>
        <v>是</v>
      </c>
      <c r="G1188" s="333" t="str">
        <f t="shared" si="58"/>
        <v>款</v>
      </c>
    </row>
    <row r="1189" ht="36" hidden="1" customHeight="1" spans="1:7">
      <c r="A1189" s="334">
        <v>2210101</v>
      </c>
      <c r="B1189" s="353" t="s">
        <v>952</v>
      </c>
      <c r="C1189" s="336">
        <v>0</v>
      </c>
      <c r="D1189" s="336">
        <v>0</v>
      </c>
      <c r="E1189" s="337">
        <f t="shared" si="56"/>
        <v>0</v>
      </c>
      <c r="F1189" s="187" t="str">
        <f t="shared" si="57"/>
        <v>否</v>
      </c>
      <c r="G1189" s="333" t="str">
        <f t="shared" si="58"/>
        <v>项</v>
      </c>
    </row>
    <row r="1190" ht="36" hidden="1" customHeight="1" spans="1:7">
      <c r="A1190" s="334">
        <v>2210102</v>
      </c>
      <c r="B1190" s="335" t="s">
        <v>953</v>
      </c>
      <c r="C1190" s="336">
        <v>0</v>
      </c>
      <c r="D1190" s="336">
        <v>0</v>
      </c>
      <c r="E1190" s="337">
        <f t="shared" si="56"/>
        <v>0</v>
      </c>
      <c r="F1190" s="187" t="str">
        <f t="shared" si="57"/>
        <v>否</v>
      </c>
      <c r="G1190" s="333" t="str">
        <f t="shared" si="58"/>
        <v>项</v>
      </c>
    </row>
    <row r="1191" ht="36" hidden="1" customHeight="1" spans="1:7">
      <c r="A1191" s="334">
        <v>2210103</v>
      </c>
      <c r="B1191" s="335" t="s">
        <v>954</v>
      </c>
      <c r="C1191" s="336">
        <v>0</v>
      </c>
      <c r="D1191" s="336">
        <v>0</v>
      </c>
      <c r="E1191" s="337">
        <f t="shared" si="56"/>
        <v>0</v>
      </c>
      <c r="F1191" s="187" t="str">
        <f t="shared" si="57"/>
        <v>否</v>
      </c>
      <c r="G1191" s="333" t="str">
        <f t="shared" si="58"/>
        <v>项</v>
      </c>
    </row>
    <row r="1192" ht="36" hidden="1" customHeight="1" spans="1:7">
      <c r="A1192" s="334">
        <v>2210104</v>
      </c>
      <c r="B1192" s="335" t="s">
        <v>955</v>
      </c>
      <c r="C1192" s="336">
        <v>0</v>
      </c>
      <c r="D1192" s="336">
        <v>0</v>
      </c>
      <c r="E1192" s="337">
        <f t="shared" si="56"/>
        <v>0</v>
      </c>
      <c r="F1192" s="187" t="str">
        <f t="shared" si="57"/>
        <v>否</v>
      </c>
      <c r="G1192" s="333" t="str">
        <f t="shared" si="58"/>
        <v>项</v>
      </c>
    </row>
    <row r="1193" ht="32" customHeight="1" spans="1:7">
      <c r="A1193" s="334">
        <v>2210105</v>
      </c>
      <c r="B1193" s="335" t="s">
        <v>956</v>
      </c>
      <c r="C1193" s="336">
        <v>0</v>
      </c>
      <c r="D1193" s="336">
        <v>27</v>
      </c>
      <c r="E1193" s="337">
        <f t="shared" si="56"/>
        <v>0</v>
      </c>
      <c r="F1193" s="187" t="str">
        <f t="shared" si="57"/>
        <v>是</v>
      </c>
      <c r="G1193" s="333" t="str">
        <f t="shared" si="58"/>
        <v>项</v>
      </c>
    </row>
    <row r="1194" ht="36" hidden="1" customHeight="1" spans="1:7">
      <c r="A1194" s="334">
        <v>2210106</v>
      </c>
      <c r="B1194" s="353" t="s">
        <v>957</v>
      </c>
      <c r="C1194" s="336">
        <v>0</v>
      </c>
      <c r="D1194" s="336">
        <v>0</v>
      </c>
      <c r="E1194" s="337">
        <f t="shared" si="56"/>
        <v>0</v>
      </c>
      <c r="F1194" s="187" t="str">
        <f t="shared" si="57"/>
        <v>否</v>
      </c>
      <c r="G1194" s="333" t="str">
        <f t="shared" si="58"/>
        <v>项</v>
      </c>
    </row>
    <row r="1195" ht="36" hidden="1" customHeight="1" spans="1:7">
      <c r="A1195" s="334">
        <v>2210107</v>
      </c>
      <c r="B1195" s="353" t="s">
        <v>958</v>
      </c>
      <c r="C1195" s="336">
        <v>0</v>
      </c>
      <c r="D1195" s="336">
        <v>0</v>
      </c>
      <c r="E1195" s="337">
        <f t="shared" si="56"/>
        <v>0</v>
      </c>
      <c r="F1195" s="187" t="str">
        <f t="shared" si="57"/>
        <v>否</v>
      </c>
      <c r="G1195" s="333" t="str">
        <f t="shared" si="58"/>
        <v>项</v>
      </c>
    </row>
    <row r="1196" ht="36" hidden="1" customHeight="1" spans="1:7">
      <c r="A1196" s="334">
        <v>2210108</v>
      </c>
      <c r="B1196" s="335" t="s">
        <v>959</v>
      </c>
      <c r="C1196" s="336">
        <v>0</v>
      </c>
      <c r="D1196" s="336">
        <v>0</v>
      </c>
      <c r="E1196" s="337">
        <f t="shared" si="56"/>
        <v>0</v>
      </c>
      <c r="F1196" s="187" t="str">
        <f t="shared" si="57"/>
        <v>否</v>
      </c>
      <c r="G1196" s="333" t="str">
        <f t="shared" si="58"/>
        <v>项</v>
      </c>
    </row>
    <row r="1197" ht="36" hidden="1" customHeight="1" spans="1:7">
      <c r="A1197" s="334">
        <v>2210109</v>
      </c>
      <c r="B1197" s="353" t="s">
        <v>960</v>
      </c>
      <c r="C1197" s="336">
        <v>0</v>
      </c>
      <c r="D1197" s="336">
        <v>0</v>
      </c>
      <c r="E1197" s="337">
        <f t="shared" si="56"/>
        <v>0</v>
      </c>
      <c r="F1197" s="187" t="str">
        <f t="shared" si="57"/>
        <v>否</v>
      </c>
      <c r="G1197" s="333" t="str">
        <f t="shared" si="58"/>
        <v>项</v>
      </c>
    </row>
    <row r="1198" ht="36" hidden="1" customHeight="1" spans="1:7">
      <c r="A1198" s="340">
        <v>2210110</v>
      </c>
      <c r="B1198" s="353" t="s">
        <v>961</v>
      </c>
      <c r="C1198" s="336">
        <v>0</v>
      </c>
      <c r="D1198" s="336">
        <v>0</v>
      </c>
      <c r="E1198" s="337">
        <f t="shared" si="56"/>
        <v>0</v>
      </c>
      <c r="F1198" s="187" t="str">
        <f t="shared" si="57"/>
        <v>否</v>
      </c>
      <c r="G1198" s="333" t="str">
        <f t="shared" si="58"/>
        <v>项</v>
      </c>
    </row>
    <row r="1199" ht="36" hidden="1" customHeight="1" spans="1:7">
      <c r="A1199" s="351">
        <v>2210111</v>
      </c>
      <c r="B1199" s="342" t="s">
        <v>962</v>
      </c>
      <c r="C1199" s="332">
        <v>0</v>
      </c>
      <c r="D1199" s="332">
        <v>0</v>
      </c>
      <c r="E1199" s="186">
        <f t="shared" si="56"/>
        <v>0</v>
      </c>
      <c r="F1199" s="187" t="str">
        <f t="shared" si="57"/>
        <v>否</v>
      </c>
      <c r="G1199" s="333" t="str">
        <f t="shared" si="58"/>
        <v>项</v>
      </c>
    </row>
    <row r="1200" ht="36" hidden="1" customHeight="1" spans="1:7">
      <c r="A1200" s="351">
        <v>2210112</v>
      </c>
      <c r="B1200" s="342" t="s">
        <v>963</v>
      </c>
      <c r="C1200" s="332">
        <v>0</v>
      </c>
      <c r="D1200" s="332">
        <v>0</v>
      </c>
      <c r="E1200" s="186">
        <f t="shared" ref="E1200:E1263" si="59">IF(C1200&lt;0,"",IFERROR(D1200/C1200-1,0))</f>
        <v>0</v>
      </c>
      <c r="F1200" s="187" t="str">
        <f t="shared" si="57"/>
        <v>否</v>
      </c>
      <c r="G1200" s="333" t="str">
        <f t="shared" si="58"/>
        <v>项</v>
      </c>
    </row>
    <row r="1201" ht="36" hidden="1" customHeight="1" spans="1:7">
      <c r="A1201" s="351">
        <v>2210113</v>
      </c>
      <c r="B1201" s="342" t="s">
        <v>964</v>
      </c>
      <c r="C1201" s="332">
        <v>0</v>
      </c>
      <c r="D1201" s="332">
        <v>0</v>
      </c>
      <c r="E1201" s="186">
        <f t="shared" si="59"/>
        <v>0</v>
      </c>
      <c r="F1201" s="187" t="str">
        <f t="shared" si="57"/>
        <v>否</v>
      </c>
      <c r="G1201" s="333" t="str">
        <f t="shared" si="58"/>
        <v>项</v>
      </c>
    </row>
    <row r="1202" ht="32" customHeight="1" spans="1:7">
      <c r="A1202" s="334">
        <v>2210199</v>
      </c>
      <c r="B1202" s="335" t="s">
        <v>965</v>
      </c>
      <c r="C1202" s="336">
        <v>478</v>
      </c>
      <c r="D1202" s="336">
        <v>0</v>
      </c>
      <c r="E1202" s="337">
        <f t="shared" si="59"/>
        <v>-1</v>
      </c>
      <c r="F1202" s="187" t="str">
        <f t="shared" si="57"/>
        <v>是</v>
      </c>
      <c r="G1202" s="333" t="str">
        <f t="shared" si="58"/>
        <v>项</v>
      </c>
    </row>
    <row r="1203" ht="32" customHeight="1" spans="1:7">
      <c r="A1203" s="331">
        <v>22102</v>
      </c>
      <c r="B1203" s="220" t="s">
        <v>966</v>
      </c>
      <c r="C1203" s="332">
        <f>((((SUM(C1204:C1206))+0)+0)+0)+0</f>
        <v>10522</v>
      </c>
      <c r="D1203" s="332">
        <f>((((SUM(D1204:D1206))+0)+0)+0)+0</f>
        <v>11323</v>
      </c>
      <c r="E1203" s="186">
        <f t="shared" si="59"/>
        <v>0.076</v>
      </c>
      <c r="F1203" s="187" t="str">
        <f t="shared" si="57"/>
        <v>是</v>
      </c>
      <c r="G1203" s="333" t="str">
        <f t="shared" si="58"/>
        <v>款</v>
      </c>
    </row>
    <row r="1204" ht="32" customHeight="1" spans="1:7">
      <c r="A1204" s="334">
        <v>2210201</v>
      </c>
      <c r="B1204" s="335" t="s">
        <v>967</v>
      </c>
      <c r="C1204" s="336">
        <v>10522</v>
      </c>
      <c r="D1204" s="336">
        <v>11323</v>
      </c>
      <c r="E1204" s="337">
        <f t="shared" si="59"/>
        <v>0.076</v>
      </c>
      <c r="F1204" s="187" t="str">
        <f t="shared" si="57"/>
        <v>是</v>
      </c>
      <c r="G1204" s="333" t="str">
        <f t="shared" si="58"/>
        <v>项</v>
      </c>
    </row>
    <row r="1205" ht="36" hidden="1" customHeight="1" spans="1:7">
      <c r="A1205" s="334">
        <v>2210202</v>
      </c>
      <c r="B1205" s="335" t="s">
        <v>968</v>
      </c>
      <c r="C1205" s="336">
        <v>0</v>
      </c>
      <c r="D1205" s="336">
        <v>0</v>
      </c>
      <c r="E1205" s="337">
        <f t="shared" si="59"/>
        <v>0</v>
      </c>
      <c r="F1205" s="187" t="str">
        <f t="shared" si="57"/>
        <v>否</v>
      </c>
      <c r="G1205" s="333" t="str">
        <f t="shared" si="58"/>
        <v>项</v>
      </c>
    </row>
    <row r="1206" ht="36" hidden="1" customHeight="1" spans="1:7">
      <c r="A1206" s="334">
        <v>2210203</v>
      </c>
      <c r="B1206" s="335" t="s">
        <v>969</v>
      </c>
      <c r="C1206" s="336">
        <v>0</v>
      </c>
      <c r="D1206" s="336">
        <v>0</v>
      </c>
      <c r="E1206" s="337">
        <f t="shared" si="59"/>
        <v>0</v>
      </c>
      <c r="F1206" s="187" t="str">
        <f t="shared" si="57"/>
        <v>否</v>
      </c>
      <c r="G1206" s="333" t="str">
        <f t="shared" si="58"/>
        <v>项</v>
      </c>
    </row>
    <row r="1207" ht="36" hidden="1" customHeight="1" spans="1:7">
      <c r="A1207" s="331">
        <v>22103</v>
      </c>
      <c r="B1207" s="220" t="s">
        <v>970</v>
      </c>
      <c r="C1207" s="332">
        <f>((((SUM(C1208:C1210))+0)+0)+0)+0</f>
        <v>0</v>
      </c>
      <c r="D1207" s="332">
        <f>((((SUM(D1208:D1210))+0)+0)+0)+0</f>
        <v>0</v>
      </c>
      <c r="E1207" s="186">
        <f t="shared" si="59"/>
        <v>0</v>
      </c>
      <c r="F1207" s="187" t="str">
        <f t="shared" si="57"/>
        <v>否</v>
      </c>
      <c r="G1207" s="333" t="str">
        <f t="shared" si="58"/>
        <v>款</v>
      </c>
    </row>
    <row r="1208" ht="36" hidden="1" customHeight="1" spans="1:7">
      <c r="A1208" s="334">
        <v>2210301</v>
      </c>
      <c r="B1208" s="335" t="s">
        <v>971</v>
      </c>
      <c r="C1208" s="336">
        <v>0</v>
      </c>
      <c r="D1208" s="336">
        <v>0</v>
      </c>
      <c r="E1208" s="337">
        <f t="shared" si="59"/>
        <v>0</v>
      </c>
      <c r="F1208" s="187" t="str">
        <f t="shared" si="57"/>
        <v>否</v>
      </c>
      <c r="G1208" s="333" t="str">
        <f t="shared" si="58"/>
        <v>项</v>
      </c>
    </row>
    <row r="1209" ht="36" hidden="1" customHeight="1" spans="1:7">
      <c r="A1209" s="334">
        <v>2210302</v>
      </c>
      <c r="B1209" s="335" t="s">
        <v>972</v>
      </c>
      <c r="C1209" s="336">
        <v>0</v>
      </c>
      <c r="D1209" s="336">
        <v>0</v>
      </c>
      <c r="E1209" s="337">
        <f t="shared" si="59"/>
        <v>0</v>
      </c>
      <c r="F1209" s="187" t="str">
        <f t="shared" si="57"/>
        <v>否</v>
      </c>
      <c r="G1209" s="333" t="str">
        <f t="shared" si="58"/>
        <v>项</v>
      </c>
    </row>
    <row r="1210" ht="36" hidden="1" customHeight="1" spans="1:7">
      <c r="A1210" s="334">
        <v>2210399</v>
      </c>
      <c r="B1210" s="335" t="s">
        <v>973</v>
      </c>
      <c r="C1210" s="336">
        <v>0</v>
      </c>
      <c r="D1210" s="336">
        <v>0</v>
      </c>
      <c r="E1210" s="337">
        <f t="shared" si="59"/>
        <v>0</v>
      </c>
      <c r="F1210" s="187" t="str">
        <f t="shared" si="57"/>
        <v>否</v>
      </c>
      <c r="G1210" s="333" t="str">
        <f t="shared" si="58"/>
        <v>项</v>
      </c>
    </row>
    <row r="1211" ht="36" hidden="1" customHeight="1" spans="1:7">
      <c r="A1211" s="343" t="s">
        <v>974</v>
      </c>
      <c r="B1211" s="344" t="s">
        <v>210</v>
      </c>
      <c r="C1211" s="336"/>
      <c r="D1211" s="336">
        <v>0</v>
      </c>
      <c r="E1211" s="186">
        <f t="shared" si="59"/>
        <v>0</v>
      </c>
      <c r="F1211" s="187" t="str">
        <f t="shared" si="57"/>
        <v>否</v>
      </c>
      <c r="G1211" s="333" t="str">
        <f t="shared" si="58"/>
        <v>项</v>
      </c>
    </row>
    <row r="1212" ht="32" customHeight="1" spans="1:7">
      <c r="A1212" s="331">
        <v>222</v>
      </c>
      <c r="B1212" s="171" t="s">
        <v>975</v>
      </c>
      <c r="C1212" s="332">
        <f>((((SUM(C1213,C1231,C1238,C1244,C1257))+0)+0)+0)+0</f>
        <v>216</v>
      </c>
      <c r="D1212" s="332">
        <f>((((SUM(D1213,D1231,D1238,D1244,D1257))+0)+0)+0)+0</f>
        <v>167</v>
      </c>
      <c r="E1212" s="186">
        <f t="shared" si="59"/>
        <v>-0.227</v>
      </c>
      <c r="F1212" s="187" t="str">
        <f t="shared" si="57"/>
        <v>是</v>
      </c>
      <c r="G1212" s="333" t="str">
        <f t="shared" si="58"/>
        <v>类</v>
      </c>
    </row>
    <row r="1213" ht="32" customHeight="1" spans="1:7">
      <c r="A1213" s="331">
        <v>22201</v>
      </c>
      <c r="B1213" s="220" t="s">
        <v>976</v>
      </c>
      <c r="C1213" s="332">
        <f>((((SUM(C1214:C1230))+0)+0)+0)+0</f>
        <v>196</v>
      </c>
      <c r="D1213" s="332">
        <f>((((SUM(D1214:D1230))+0)+0)+0)+0</f>
        <v>87</v>
      </c>
      <c r="E1213" s="186">
        <f t="shared" si="59"/>
        <v>-0.556</v>
      </c>
      <c r="F1213" s="187" t="str">
        <f t="shared" si="57"/>
        <v>是</v>
      </c>
      <c r="G1213" s="333" t="str">
        <f t="shared" si="58"/>
        <v>款</v>
      </c>
    </row>
    <row r="1214" ht="36" hidden="1" customHeight="1" spans="1:7">
      <c r="A1214" s="334">
        <v>2220101</v>
      </c>
      <c r="B1214" s="335" t="s">
        <v>74</v>
      </c>
      <c r="C1214" s="336">
        <v>0</v>
      </c>
      <c r="D1214" s="336">
        <v>0</v>
      </c>
      <c r="E1214" s="337">
        <f t="shared" si="59"/>
        <v>0</v>
      </c>
      <c r="F1214" s="187" t="str">
        <f t="shared" si="57"/>
        <v>否</v>
      </c>
      <c r="G1214" s="333" t="str">
        <f t="shared" si="58"/>
        <v>项</v>
      </c>
    </row>
    <row r="1215" ht="32" customHeight="1" spans="1:7">
      <c r="A1215" s="334">
        <v>2220102</v>
      </c>
      <c r="B1215" s="335" t="s">
        <v>75</v>
      </c>
      <c r="C1215" s="336">
        <v>50</v>
      </c>
      <c r="D1215" s="336">
        <v>50</v>
      </c>
      <c r="E1215" s="337">
        <f t="shared" si="59"/>
        <v>0</v>
      </c>
      <c r="F1215" s="187" t="str">
        <f t="shared" si="57"/>
        <v>是</v>
      </c>
      <c r="G1215" s="333" t="str">
        <f t="shared" si="58"/>
        <v>项</v>
      </c>
    </row>
    <row r="1216" ht="36" hidden="1" customHeight="1" spans="1:7">
      <c r="A1216" s="334">
        <v>2220103</v>
      </c>
      <c r="B1216" s="335" t="s">
        <v>76</v>
      </c>
      <c r="C1216" s="336">
        <v>0</v>
      </c>
      <c r="D1216" s="336">
        <v>0</v>
      </c>
      <c r="E1216" s="337">
        <f t="shared" si="59"/>
        <v>0</v>
      </c>
      <c r="F1216" s="187" t="str">
        <f t="shared" si="57"/>
        <v>否</v>
      </c>
      <c r="G1216" s="333" t="str">
        <f t="shared" si="58"/>
        <v>项</v>
      </c>
    </row>
    <row r="1217" ht="36" hidden="1" customHeight="1" spans="1:7">
      <c r="A1217" s="334">
        <v>2220104</v>
      </c>
      <c r="B1217" s="335" t="s">
        <v>977</v>
      </c>
      <c r="C1217" s="336">
        <v>0</v>
      </c>
      <c r="D1217" s="336">
        <v>0</v>
      </c>
      <c r="E1217" s="337">
        <f t="shared" si="59"/>
        <v>0</v>
      </c>
      <c r="F1217" s="187" t="str">
        <f t="shared" si="57"/>
        <v>否</v>
      </c>
      <c r="G1217" s="333" t="str">
        <f t="shared" si="58"/>
        <v>项</v>
      </c>
    </row>
    <row r="1218" ht="36" hidden="1" customHeight="1" spans="1:7">
      <c r="A1218" s="334">
        <v>2220105</v>
      </c>
      <c r="B1218" s="335" t="s">
        <v>978</v>
      </c>
      <c r="C1218" s="336">
        <v>0</v>
      </c>
      <c r="D1218" s="336">
        <v>0</v>
      </c>
      <c r="E1218" s="337">
        <f t="shared" si="59"/>
        <v>0</v>
      </c>
      <c r="F1218" s="187" t="str">
        <f t="shared" si="57"/>
        <v>否</v>
      </c>
      <c r="G1218" s="333" t="str">
        <f t="shared" si="58"/>
        <v>项</v>
      </c>
    </row>
    <row r="1219" ht="36" hidden="1" customHeight="1" spans="1:7">
      <c r="A1219" s="334">
        <v>2220106</v>
      </c>
      <c r="B1219" s="335" t="s">
        <v>979</v>
      </c>
      <c r="C1219" s="336">
        <v>0</v>
      </c>
      <c r="D1219" s="336">
        <v>0</v>
      </c>
      <c r="E1219" s="337">
        <f t="shared" si="59"/>
        <v>0</v>
      </c>
      <c r="F1219" s="187" t="str">
        <f t="shared" si="57"/>
        <v>否</v>
      </c>
      <c r="G1219" s="333" t="str">
        <f t="shared" si="58"/>
        <v>项</v>
      </c>
    </row>
    <row r="1220" ht="36" hidden="1" customHeight="1" spans="1:7">
      <c r="A1220" s="334">
        <v>2220107</v>
      </c>
      <c r="B1220" s="335" t="s">
        <v>980</v>
      </c>
      <c r="C1220" s="336">
        <v>0</v>
      </c>
      <c r="D1220" s="336">
        <v>0</v>
      </c>
      <c r="E1220" s="337">
        <f t="shared" si="59"/>
        <v>0</v>
      </c>
      <c r="F1220" s="187" t="str">
        <f t="shared" ref="F1220:F1283" si="60">IF(LEN(A1220)=3,"是",IF(B1220&lt;&gt;"",IF(SUM(C1220:D1220)&lt;&gt;0,"是","否"),"是"))</f>
        <v>否</v>
      </c>
      <c r="G1220" s="333" t="str">
        <f t="shared" ref="G1220:G1283" si="61">IF(LEN(A1220)=3,"类",IF(LEN(A1220)=5,"款","项"))</f>
        <v>项</v>
      </c>
    </row>
    <row r="1221" ht="36" hidden="1" customHeight="1" spans="1:7">
      <c r="A1221" s="334">
        <v>2220112</v>
      </c>
      <c r="B1221" s="335" t="s">
        <v>981</v>
      </c>
      <c r="C1221" s="336">
        <v>0</v>
      </c>
      <c r="D1221" s="336">
        <v>0</v>
      </c>
      <c r="E1221" s="337">
        <f t="shared" si="59"/>
        <v>0</v>
      </c>
      <c r="F1221" s="187" t="str">
        <f t="shared" si="60"/>
        <v>否</v>
      </c>
      <c r="G1221" s="333" t="str">
        <f t="shared" si="61"/>
        <v>项</v>
      </c>
    </row>
    <row r="1222" ht="36" hidden="1" customHeight="1" spans="1:7">
      <c r="A1222" s="334">
        <v>2220113</v>
      </c>
      <c r="B1222" s="335" t="s">
        <v>982</v>
      </c>
      <c r="C1222" s="336">
        <v>0</v>
      </c>
      <c r="D1222" s="336">
        <v>0</v>
      </c>
      <c r="E1222" s="337">
        <f t="shared" si="59"/>
        <v>0</v>
      </c>
      <c r="F1222" s="187" t="str">
        <f t="shared" si="60"/>
        <v>否</v>
      </c>
      <c r="G1222" s="333" t="str">
        <f t="shared" si="61"/>
        <v>项</v>
      </c>
    </row>
    <row r="1223" ht="36" hidden="1" customHeight="1" spans="1:7">
      <c r="A1223" s="334">
        <v>2220114</v>
      </c>
      <c r="B1223" s="335" t="s">
        <v>983</v>
      </c>
      <c r="C1223" s="336">
        <v>0</v>
      </c>
      <c r="D1223" s="336">
        <v>0</v>
      </c>
      <c r="E1223" s="337">
        <f t="shared" si="59"/>
        <v>0</v>
      </c>
      <c r="F1223" s="187" t="str">
        <f t="shared" si="60"/>
        <v>否</v>
      </c>
      <c r="G1223" s="333" t="str">
        <f t="shared" si="61"/>
        <v>项</v>
      </c>
    </row>
    <row r="1224" ht="32" customHeight="1" spans="1:7">
      <c r="A1224" s="334">
        <v>2220115</v>
      </c>
      <c r="B1224" s="335" t="s">
        <v>984</v>
      </c>
      <c r="C1224" s="336">
        <v>146</v>
      </c>
      <c r="D1224" s="336">
        <v>37</v>
      </c>
      <c r="E1224" s="337">
        <f t="shared" si="59"/>
        <v>-0.747</v>
      </c>
      <c r="F1224" s="187" t="str">
        <f t="shared" si="60"/>
        <v>是</v>
      </c>
      <c r="G1224" s="333" t="str">
        <f t="shared" si="61"/>
        <v>项</v>
      </c>
    </row>
    <row r="1225" ht="36" hidden="1" customHeight="1" spans="1:7">
      <c r="A1225" s="334">
        <v>2220118</v>
      </c>
      <c r="B1225" s="335" t="s">
        <v>985</v>
      </c>
      <c r="C1225" s="336">
        <v>0</v>
      </c>
      <c r="D1225" s="336">
        <v>0</v>
      </c>
      <c r="E1225" s="337">
        <f t="shared" si="59"/>
        <v>0</v>
      </c>
      <c r="F1225" s="187" t="str">
        <f t="shared" si="60"/>
        <v>否</v>
      </c>
      <c r="G1225" s="333" t="str">
        <f t="shared" si="61"/>
        <v>项</v>
      </c>
    </row>
    <row r="1226" ht="36" hidden="1" customHeight="1" spans="1:7">
      <c r="A1226" s="339">
        <v>2220119</v>
      </c>
      <c r="B1226" s="356" t="s">
        <v>986</v>
      </c>
      <c r="C1226" s="336">
        <v>0</v>
      </c>
      <c r="D1226" s="336">
        <v>0</v>
      </c>
      <c r="E1226" s="337">
        <f t="shared" si="59"/>
        <v>0</v>
      </c>
      <c r="F1226" s="187" t="str">
        <f t="shared" si="60"/>
        <v>否</v>
      </c>
      <c r="G1226" s="333" t="str">
        <f t="shared" si="61"/>
        <v>项</v>
      </c>
    </row>
    <row r="1227" ht="36" hidden="1" customHeight="1" spans="1:7">
      <c r="A1227" s="339">
        <v>2220120</v>
      </c>
      <c r="B1227" s="356" t="s">
        <v>987</v>
      </c>
      <c r="C1227" s="336">
        <v>0</v>
      </c>
      <c r="D1227" s="336">
        <v>0</v>
      </c>
      <c r="E1227" s="337">
        <f t="shared" si="59"/>
        <v>0</v>
      </c>
      <c r="F1227" s="187" t="str">
        <f t="shared" si="60"/>
        <v>否</v>
      </c>
      <c r="G1227" s="333" t="str">
        <f t="shared" si="61"/>
        <v>项</v>
      </c>
    </row>
    <row r="1228" ht="36" hidden="1" customHeight="1" spans="1:7">
      <c r="A1228" s="339">
        <v>2220121</v>
      </c>
      <c r="B1228" s="356" t="s">
        <v>988</v>
      </c>
      <c r="C1228" s="336">
        <v>0</v>
      </c>
      <c r="D1228" s="336">
        <v>0</v>
      </c>
      <c r="E1228" s="337">
        <f t="shared" si="59"/>
        <v>0</v>
      </c>
      <c r="F1228" s="187" t="str">
        <f t="shared" si="60"/>
        <v>否</v>
      </c>
      <c r="G1228" s="333" t="str">
        <f t="shared" si="61"/>
        <v>项</v>
      </c>
    </row>
    <row r="1229" ht="36" hidden="1" customHeight="1" spans="1:7">
      <c r="A1229" s="334">
        <v>2220150</v>
      </c>
      <c r="B1229" s="335" t="s">
        <v>83</v>
      </c>
      <c r="C1229" s="336">
        <v>0</v>
      </c>
      <c r="D1229" s="336">
        <v>0</v>
      </c>
      <c r="E1229" s="337">
        <f t="shared" si="59"/>
        <v>0</v>
      </c>
      <c r="F1229" s="187" t="str">
        <f t="shared" si="60"/>
        <v>否</v>
      </c>
      <c r="G1229" s="333" t="str">
        <f t="shared" si="61"/>
        <v>项</v>
      </c>
    </row>
    <row r="1230" ht="36" hidden="1" customHeight="1" spans="1:7">
      <c r="A1230" s="334">
        <v>2220199</v>
      </c>
      <c r="B1230" s="335" t="s">
        <v>989</v>
      </c>
      <c r="C1230" s="336">
        <v>0</v>
      </c>
      <c r="D1230" s="336">
        <v>0</v>
      </c>
      <c r="E1230" s="337">
        <f t="shared" si="59"/>
        <v>0</v>
      </c>
      <c r="F1230" s="187" t="str">
        <f t="shared" si="60"/>
        <v>否</v>
      </c>
      <c r="G1230" s="333" t="str">
        <f t="shared" si="61"/>
        <v>项</v>
      </c>
    </row>
    <row r="1231" ht="36" hidden="1" customHeight="1" spans="1:7">
      <c r="A1231" s="331">
        <v>22203</v>
      </c>
      <c r="B1231" s="220" t="s">
        <v>990</v>
      </c>
      <c r="C1231" s="332">
        <f>((((SUM(C1232:C1237))+0)+0)+0)+0</f>
        <v>0</v>
      </c>
      <c r="D1231" s="332">
        <f>((((SUM(D1232:D1237))+0)+0)+0)+0</f>
        <v>0</v>
      </c>
      <c r="E1231" s="186">
        <f t="shared" si="59"/>
        <v>0</v>
      </c>
      <c r="F1231" s="187" t="str">
        <f t="shared" si="60"/>
        <v>否</v>
      </c>
      <c r="G1231" s="333" t="str">
        <f t="shared" si="61"/>
        <v>款</v>
      </c>
    </row>
    <row r="1232" ht="36" hidden="1" customHeight="1" spans="1:7">
      <c r="A1232" s="334">
        <v>2220301</v>
      </c>
      <c r="B1232" s="335" t="s">
        <v>991</v>
      </c>
      <c r="C1232" s="336">
        <v>0</v>
      </c>
      <c r="D1232" s="336">
        <v>0</v>
      </c>
      <c r="E1232" s="337">
        <f t="shared" si="59"/>
        <v>0</v>
      </c>
      <c r="F1232" s="187" t="str">
        <f t="shared" si="60"/>
        <v>否</v>
      </c>
      <c r="G1232" s="333" t="str">
        <f t="shared" si="61"/>
        <v>项</v>
      </c>
    </row>
    <row r="1233" ht="36" hidden="1" customHeight="1" spans="1:7">
      <c r="A1233" s="334">
        <v>2220303</v>
      </c>
      <c r="B1233" s="335" t="s">
        <v>992</v>
      </c>
      <c r="C1233" s="336">
        <v>0</v>
      </c>
      <c r="D1233" s="336">
        <v>0</v>
      </c>
      <c r="E1233" s="337">
        <f t="shared" si="59"/>
        <v>0</v>
      </c>
      <c r="F1233" s="187" t="str">
        <f t="shared" si="60"/>
        <v>否</v>
      </c>
      <c r="G1233" s="333" t="str">
        <f t="shared" si="61"/>
        <v>项</v>
      </c>
    </row>
    <row r="1234" ht="36" hidden="1" customHeight="1" spans="1:7">
      <c r="A1234" s="334">
        <v>2220304</v>
      </c>
      <c r="B1234" s="335" t="s">
        <v>993</v>
      </c>
      <c r="C1234" s="336">
        <v>0</v>
      </c>
      <c r="D1234" s="336">
        <v>0</v>
      </c>
      <c r="E1234" s="337">
        <f t="shared" si="59"/>
        <v>0</v>
      </c>
      <c r="F1234" s="187" t="str">
        <f t="shared" si="60"/>
        <v>否</v>
      </c>
      <c r="G1234" s="333" t="str">
        <f t="shared" si="61"/>
        <v>项</v>
      </c>
    </row>
    <row r="1235" ht="36" hidden="1" customHeight="1" spans="1:7">
      <c r="A1235" s="339">
        <v>2220305</v>
      </c>
      <c r="B1235" s="356" t="s">
        <v>994</v>
      </c>
      <c r="C1235" s="336">
        <v>0</v>
      </c>
      <c r="D1235" s="336">
        <v>0</v>
      </c>
      <c r="E1235" s="337">
        <f t="shared" si="59"/>
        <v>0</v>
      </c>
      <c r="F1235" s="187" t="str">
        <f t="shared" si="60"/>
        <v>否</v>
      </c>
      <c r="G1235" s="333" t="str">
        <f t="shared" si="61"/>
        <v>项</v>
      </c>
    </row>
    <row r="1236" ht="36" hidden="1" customHeight="1" spans="1:7">
      <c r="A1236" s="339">
        <v>2220306</v>
      </c>
      <c r="B1236" s="356" t="s">
        <v>995</v>
      </c>
      <c r="C1236" s="336">
        <v>0</v>
      </c>
      <c r="D1236" s="336">
        <v>0</v>
      </c>
      <c r="E1236" s="337">
        <f t="shared" si="59"/>
        <v>0</v>
      </c>
      <c r="F1236" s="187" t="str">
        <f t="shared" si="60"/>
        <v>否</v>
      </c>
      <c r="G1236" s="333" t="str">
        <f t="shared" si="61"/>
        <v>项</v>
      </c>
    </row>
    <row r="1237" ht="36" hidden="1" customHeight="1" spans="1:7">
      <c r="A1237" s="334">
        <v>2220399</v>
      </c>
      <c r="B1237" s="335" t="s">
        <v>996</v>
      </c>
      <c r="C1237" s="336">
        <v>0</v>
      </c>
      <c r="D1237" s="336">
        <v>0</v>
      </c>
      <c r="E1237" s="337">
        <f t="shared" si="59"/>
        <v>0</v>
      </c>
      <c r="F1237" s="187" t="str">
        <f t="shared" si="60"/>
        <v>否</v>
      </c>
      <c r="G1237" s="333" t="str">
        <f t="shared" si="61"/>
        <v>项</v>
      </c>
    </row>
    <row r="1238" ht="36" hidden="1" customHeight="1" spans="1:7">
      <c r="A1238" s="331">
        <v>22204</v>
      </c>
      <c r="B1238" s="220" t="s">
        <v>997</v>
      </c>
      <c r="C1238" s="332">
        <f>((((SUM(C1239:C1243))+0)+0)+0)+0</f>
        <v>0</v>
      </c>
      <c r="D1238" s="332">
        <f>((((SUM(D1239:D1243))+0)+0)+0)+0</f>
        <v>0</v>
      </c>
      <c r="E1238" s="186">
        <f t="shared" si="59"/>
        <v>0</v>
      </c>
      <c r="F1238" s="187" t="str">
        <f t="shared" si="60"/>
        <v>否</v>
      </c>
      <c r="G1238" s="333" t="str">
        <f t="shared" si="61"/>
        <v>款</v>
      </c>
    </row>
    <row r="1239" ht="36" hidden="1" customHeight="1" spans="1:7">
      <c r="A1239" s="334">
        <v>2220401</v>
      </c>
      <c r="B1239" s="335" t="s">
        <v>998</v>
      </c>
      <c r="C1239" s="336">
        <v>0</v>
      </c>
      <c r="D1239" s="336">
        <v>0</v>
      </c>
      <c r="E1239" s="337">
        <f t="shared" si="59"/>
        <v>0</v>
      </c>
      <c r="F1239" s="187" t="str">
        <f t="shared" si="60"/>
        <v>否</v>
      </c>
      <c r="G1239" s="333" t="str">
        <f t="shared" si="61"/>
        <v>项</v>
      </c>
    </row>
    <row r="1240" ht="36" hidden="1" customHeight="1" spans="1:7">
      <c r="A1240" s="334">
        <v>2220402</v>
      </c>
      <c r="B1240" s="335" t="s">
        <v>999</v>
      </c>
      <c r="C1240" s="336">
        <v>0</v>
      </c>
      <c r="D1240" s="336">
        <v>0</v>
      </c>
      <c r="E1240" s="337">
        <f t="shared" si="59"/>
        <v>0</v>
      </c>
      <c r="F1240" s="187" t="str">
        <f t="shared" si="60"/>
        <v>否</v>
      </c>
      <c r="G1240" s="333" t="str">
        <f t="shared" si="61"/>
        <v>项</v>
      </c>
    </row>
    <row r="1241" ht="36" hidden="1" customHeight="1" spans="1:7">
      <c r="A1241" s="334">
        <v>2220403</v>
      </c>
      <c r="B1241" s="335" t="s">
        <v>1000</v>
      </c>
      <c r="C1241" s="336">
        <v>0</v>
      </c>
      <c r="D1241" s="336">
        <v>0</v>
      </c>
      <c r="E1241" s="337">
        <f t="shared" si="59"/>
        <v>0</v>
      </c>
      <c r="F1241" s="187" t="str">
        <f t="shared" si="60"/>
        <v>否</v>
      </c>
      <c r="G1241" s="333" t="str">
        <f t="shared" si="61"/>
        <v>项</v>
      </c>
    </row>
    <row r="1242" ht="36" hidden="1" customHeight="1" spans="1:7">
      <c r="A1242" s="334">
        <v>2220404</v>
      </c>
      <c r="B1242" s="335" t="s">
        <v>1001</v>
      </c>
      <c r="C1242" s="336">
        <v>0</v>
      </c>
      <c r="D1242" s="336">
        <v>0</v>
      </c>
      <c r="E1242" s="337">
        <f t="shared" si="59"/>
        <v>0</v>
      </c>
      <c r="F1242" s="187" t="str">
        <f t="shared" si="60"/>
        <v>否</v>
      </c>
      <c r="G1242" s="333" t="str">
        <f t="shared" si="61"/>
        <v>项</v>
      </c>
    </row>
    <row r="1243" ht="36" hidden="1" customHeight="1" spans="1:7">
      <c r="A1243" s="334">
        <v>2220499</v>
      </c>
      <c r="B1243" s="335" t="s">
        <v>1002</v>
      </c>
      <c r="C1243" s="336">
        <v>0</v>
      </c>
      <c r="D1243" s="336">
        <v>0</v>
      </c>
      <c r="E1243" s="337">
        <f t="shared" si="59"/>
        <v>0</v>
      </c>
      <c r="F1243" s="187" t="str">
        <f t="shared" si="60"/>
        <v>否</v>
      </c>
      <c r="G1243" s="333" t="str">
        <f t="shared" si="61"/>
        <v>项</v>
      </c>
    </row>
    <row r="1244" ht="32" customHeight="1" spans="1:7">
      <c r="A1244" s="331">
        <v>22205</v>
      </c>
      <c r="B1244" s="220" t="s">
        <v>1003</v>
      </c>
      <c r="C1244" s="332">
        <f>((((SUM(C1245:C1256))+0)+0)+0)+0</f>
        <v>20</v>
      </c>
      <c r="D1244" s="332">
        <f>((((SUM(D1245:D1256))+0)+0)+0)+0</f>
        <v>80</v>
      </c>
      <c r="E1244" s="186">
        <f t="shared" si="59"/>
        <v>3</v>
      </c>
      <c r="F1244" s="187" t="str">
        <f t="shared" si="60"/>
        <v>是</v>
      </c>
      <c r="G1244" s="333" t="str">
        <f t="shared" si="61"/>
        <v>款</v>
      </c>
    </row>
    <row r="1245" ht="36" hidden="1" customHeight="1" spans="1:7">
      <c r="A1245" s="334">
        <v>2220501</v>
      </c>
      <c r="B1245" s="335" t="s">
        <v>1004</v>
      </c>
      <c r="C1245" s="336">
        <v>0</v>
      </c>
      <c r="D1245" s="336">
        <v>0</v>
      </c>
      <c r="E1245" s="337">
        <f t="shared" si="59"/>
        <v>0</v>
      </c>
      <c r="F1245" s="187" t="str">
        <f t="shared" si="60"/>
        <v>否</v>
      </c>
      <c r="G1245" s="333" t="str">
        <f t="shared" si="61"/>
        <v>项</v>
      </c>
    </row>
    <row r="1246" ht="36" hidden="1" customHeight="1" spans="1:7">
      <c r="A1246" s="334">
        <v>2220502</v>
      </c>
      <c r="B1246" s="335" t="s">
        <v>1005</v>
      </c>
      <c r="C1246" s="336">
        <v>0</v>
      </c>
      <c r="D1246" s="336">
        <v>0</v>
      </c>
      <c r="E1246" s="337">
        <f t="shared" si="59"/>
        <v>0</v>
      </c>
      <c r="F1246" s="187" t="str">
        <f t="shared" si="60"/>
        <v>否</v>
      </c>
      <c r="G1246" s="333" t="str">
        <f t="shared" si="61"/>
        <v>项</v>
      </c>
    </row>
    <row r="1247" ht="36" hidden="1" customHeight="1" spans="1:7">
      <c r="A1247" s="334">
        <v>2220503</v>
      </c>
      <c r="B1247" s="335" t="s">
        <v>1006</v>
      </c>
      <c r="C1247" s="336">
        <v>0</v>
      </c>
      <c r="D1247" s="336">
        <v>0</v>
      </c>
      <c r="E1247" s="337">
        <f t="shared" si="59"/>
        <v>0</v>
      </c>
      <c r="F1247" s="187" t="str">
        <f t="shared" si="60"/>
        <v>否</v>
      </c>
      <c r="G1247" s="333" t="str">
        <f t="shared" si="61"/>
        <v>项</v>
      </c>
    </row>
    <row r="1248" ht="36" hidden="1" customHeight="1" spans="1:7">
      <c r="A1248" s="334">
        <v>2220504</v>
      </c>
      <c r="B1248" s="335" t="s">
        <v>1007</v>
      </c>
      <c r="C1248" s="336">
        <v>0</v>
      </c>
      <c r="D1248" s="336">
        <v>0</v>
      </c>
      <c r="E1248" s="337">
        <f t="shared" si="59"/>
        <v>0</v>
      </c>
      <c r="F1248" s="187" t="str">
        <f t="shared" si="60"/>
        <v>否</v>
      </c>
      <c r="G1248" s="333" t="str">
        <f t="shared" si="61"/>
        <v>项</v>
      </c>
    </row>
    <row r="1249" ht="36" hidden="1" customHeight="1" spans="1:7">
      <c r="A1249" s="334">
        <v>2220505</v>
      </c>
      <c r="B1249" s="335" t="s">
        <v>1008</v>
      </c>
      <c r="C1249" s="336">
        <v>0</v>
      </c>
      <c r="D1249" s="336">
        <v>0</v>
      </c>
      <c r="E1249" s="337">
        <f t="shared" si="59"/>
        <v>0</v>
      </c>
      <c r="F1249" s="187" t="str">
        <f t="shared" si="60"/>
        <v>否</v>
      </c>
      <c r="G1249" s="333" t="str">
        <f t="shared" si="61"/>
        <v>项</v>
      </c>
    </row>
    <row r="1250" ht="36" hidden="1" customHeight="1" spans="1:7">
      <c r="A1250" s="334">
        <v>2220506</v>
      </c>
      <c r="B1250" s="335" t="s">
        <v>1009</v>
      </c>
      <c r="C1250" s="336">
        <v>0</v>
      </c>
      <c r="D1250" s="336">
        <v>0</v>
      </c>
      <c r="E1250" s="337">
        <f t="shared" si="59"/>
        <v>0</v>
      </c>
      <c r="F1250" s="187" t="str">
        <f t="shared" si="60"/>
        <v>否</v>
      </c>
      <c r="G1250" s="333" t="str">
        <f t="shared" si="61"/>
        <v>项</v>
      </c>
    </row>
    <row r="1251" ht="36" hidden="1" customHeight="1" spans="1:7">
      <c r="A1251" s="334">
        <v>2220507</v>
      </c>
      <c r="B1251" s="335" t="s">
        <v>1010</v>
      </c>
      <c r="C1251" s="336">
        <v>0</v>
      </c>
      <c r="D1251" s="336">
        <v>0</v>
      </c>
      <c r="E1251" s="337">
        <f t="shared" si="59"/>
        <v>0</v>
      </c>
      <c r="F1251" s="187" t="str">
        <f t="shared" si="60"/>
        <v>否</v>
      </c>
      <c r="G1251" s="333" t="str">
        <f t="shared" si="61"/>
        <v>项</v>
      </c>
    </row>
    <row r="1252" ht="36" hidden="1" customHeight="1" spans="1:7">
      <c r="A1252" s="334">
        <v>2220508</v>
      </c>
      <c r="B1252" s="335" t="s">
        <v>1011</v>
      </c>
      <c r="C1252" s="336">
        <v>0</v>
      </c>
      <c r="D1252" s="336">
        <v>0</v>
      </c>
      <c r="E1252" s="337">
        <f t="shared" si="59"/>
        <v>0</v>
      </c>
      <c r="F1252" s="187" t="str">
        <f t="shared" si="60"/>
        <v>否</v>
      </c>
      <c r="G1252" s="333" t="str">
        <f t="shared" si="61"/>
        <v>项</v>
      </c>
    </row>
    <row r="1253" ht="36" hidden="1" customHeight="1" spans="1:7">
      <c r="A1253" s="334">
        <v>2220509</v>
      </c>
      <c r="B1253" s="335" t="s">
        <v>1012</v>
      </c>
      <c r="C1253" s="336">
        <v>0</v>
      </c>
      <c r="D1253" s="336">
        <v>0</v>
      </c>
      <c r="E1253" s="337">
        <f t="shared" si="59"/>
        <v>0</v>
      </c>
      <c r="F1253" s="187" t="str">
        <f t="shared" si="60"/>
        <v>否</v>
      </c>
      <c r="G1253" s="333" t="str">
        <f t="shared" si="61"/>
        <v>项</v>
      </c>
    </row>
    <row r="1254" ht="36" hidden="1" customHeight="1" spans="1:7">
      <c r="A1254" s="334">
        <v>2220510</v>
      </c>
      <c r="B1254" s="335" t="s">
        <v>1013</v>
      </c>
      <c r="C1254" s="336">
        <v>0</v>
      </c>
      <c r="D1254" s="336">
        <v>0</v>
      </c>
      <c r="E1254" s="337">
        <f t="shared" si="59"/>
        <v>0</v>
      </c>
      <c r="F1254" s="187" t="str">
        <f t="shared" si="60"/>
        <v>否</v>
      </c>
      <c r="G1254" s="333" t="str">
        <f t="shared" si="61"/>
        <v>项</v>
      </c>
    </row>
    <row r="1255" ht="32" customHeight="1" spans="1:7">
      <c r="A1255" s="348">
        <v>2220511</v>
      </c>
      <c r="B1255" s="335" t="s">
        <v>1014</v>
      </c>
      <c r="C1255" s="336">
        <v>20</v>
      </c>
      <c r="D1255" s="336">
        <v>80</v>
      </c>
      <c r="E1255" s="337">
        <f t="shared" si="59"/>
        <v>3</v>
      </c>
      <c r="F1255" s="187" t="str">
        <f t="shared" si="60"/>
        <v>是</v>
      </c>
      <c r="G1255" s="333" t="str">
        <f t="shared" si="61"/>
        <v>项</v>
      </c>
    </row>
    <row r="1256" ht="36" hidden="1" customHeight="1" spans="1:7">
      <c r="A1256" s="334">
        <v>2220599</v>
      </c>
      <c r="B1256" s="335" t="s">
        <v>1015</v>
      </c>
      <c r="C1256" s="336">
        <v>0</v>
      </c>
      <c r="D1256" s="336">
        <v>0</v>
      </c>
      <c r="E1256" s="337">
        <f t="shared" si="59"/>
        <v>0</v>
      </c>
      <c r="F1256" s="187" t="str">
        <f t="shared" si="60"/>
        <v>否</v>
      </c>
      <c r="G1256" s="333" t="str">
        <f t="shared" si="61"/>
        <v>项</v>
      </c>
    </row>
    <row r="1257" ht="36" hidden="1" customHeight="1" spans="1:7">
      <c r="A1257" s="351" t="s">
        <v>1016</v>
      </c>
      <c r="B1257" s="344" t="s">
        <v>210</v>
      </c>
      <c r="C1257" s="336"/>
      <c r="D1257" s="336">
        <v>0</v>
      </c>
      <c r="E1257" s="186">
        <f t="shared" si="59"/>
        <v>0</v>
      </c>
      <c r="F1257" s="187" t="str">
        <f t="shared" si="60"/>
        <v>否</v>
      </c>
      <c r="G1257" s="333" t="str">
        <f t="shared" si="61"/>
        <v>项</v>
      </c>
    </row>
    <row r="1258" ht="32" customHeight="1" spans="1:7">
      <c r="A1258" s="331">
        <v>224</v>
      </c>
      <c r="B1258" s="171" t="s">
        <v>1017</v>
      </c>
      <c r="C1258" s="332">
        <f>SUM(C1259,C1270,C1277,C1285,C1298,C1302,C1306,C1308)</f>
        <v>3200</v>
      </c>
      <c r="D1258" s="332">
        <f>SUM(D1259,D1270,D1277,D1285,D1298,D1302,D1306,D1308)</f>
        <v>3700</v>
      </c>
      <c r="E1258" s="186">
        <f t="shared" si="59"/>
        <v>0.156</v>
      </c>
      <c r="F1258" s="187" t="str">
        <f t="shared" si="60"/>
        <v>是</v>
      </c>
      <c r="G1258" s="333" t="str">
        <f t="shared" si="61"/>
        <v>类</v>
      </c>
    </row>
    <row r="1259" ht="32" customHeight="1" spans="1:7">
      <c r="A1259" s="331">
        <v>22401</v>
      </c>
      <c r="B1259" s="220" t="s">
        <v>1018</v>
      </c>
      <c r="C1259" s="332">
        <f>((((SUM(C1260:C1269))+0)+0)+0)+0</f>
        <v>1809</v>
      </c>
      <c r="D1259" s="332">
        <f>((((SUM(D1260:D1269))+0)+0)+0)+0</f>
        <v>2330</v>
      </c>
      <c r="E1259" s="186">
        <f t="shared" si="59"/>
        <v>0.288</v>
      </c>
      <c r="F1259" s="187" t="str">
        <f t="shared" si="60"/>
        <v>是</v>
      </c>
      <c r="G1259" s="333" t="str">
        <f t="shared" si="61"/>
        <v>款</v>
      </c>
    </row>
    <row r="1260" ht="32" customHeight="1" spans="1:7">
      <c r="A1260" s="334">
        <v>2240101</v>
      </c>
      <c r="B1260" s="335" t="s">
        <v>74</v>
      </c>
      <c r="C1260" s="336">
        <v>342</v>
      </c>
      <c r="D1260" s="336">
        <v>641</v>
      </c>
      <c r="E1260" s="337">
        <f t="shared" si="59"/>
        <v>0.874</v>
      </c>
      <c r="F1260" s="187" t="str">
        <f t="shared" si="60"/>
        <v>是</v>
      </c>
      <c r="G1260" s="333" t="str">
        <f t="shared" si="61"/>
        <v>项</v>
      </c>
    </row>
    <row r="1261" ht="32" customHeight="1" spans="1:7">
      <c r="A1261" s="334">
        <v>2240102</v>
      </c>
      <c r="B1261" s="335" t="s">
        <v>75</v>
      </c>
      <c r="C1261" s="336">
        <v>1429</v>
      </c>
      <c r="D1261" s="336">
        <v>0</v>
      </c>
      <c r="E1261" s="337">
        <f t="shared" si="59"/>
        <v>-1</v>
      </c>
      <c r="F1261" s="187" t="str">
        <f t="shared" si="60"/>
        <v>是</v>
      </c>
      <c r="G1261" s="333" t="str">
        <f t="shared" si="61"/>
        <v>项</v>
      </c>
    </row>
    <row r="1262" ht="36" hidden="1" customHeight="1" spans="1:7">
      <c r="A1262" s="334">
        <v>2240103</v>
      </c>
      <c r="B1262" s="335" t="s">
        <v>76</v>
      </c>
      <c r="C1262" s="336">
        <v>0</v>
      </c>
      <c r="D1262" s="336">
        <v>0</v>
      </c>
      <c r="E1262" s="337">
        <f t="shared" si="59"/>
        <v>0</v>
      </c>
      <c r="F1262" s="187" t="str">
        <f t="shared" si="60"/>
        <v>否</v>
      </c>
      <c r="G1262" s="333" t="str">
        <f t="shared" si="61"/>
        <v>项</v>
      </c>
    </row>
    <row r="1263" ht="36" hidden="1" customHeight="1" spans="1:7">
      <c r="A1263" s="334">
        <v>2240104</v>
      </c>
      <c r="B1263" s="335" t="s">
        <v>1019</v>
      </c>
      <c r="C1263" s="336">
        <v>0</v>
      </c>
      <c r="D1263" s="336">
        <v>0</v>
      </c>
      <c r="E1263" s="337">
        <f t="shared" si="59"/>
        <v>0</v>
      </c>
      <c r="F1263" s="187" t="str">
        <f t="shared" si="60"/>
        <v>否</v>
      </c>
      <c r="G1263" s="333" t="str">
        <f t="shared" si="61"/>
        <v>项</v>
      </c>
    </row>
    <row r="1264" ht="36" hidden="1" customHeight="1" spans="1:7">
      <c r="A1264" s="334">
        <v>2240105</v>
      </c>
      <c r="B1264" s="335" t="s">
        <v>1020</v>
      </c>
      <c r="C1264" s="336">
        <v>0</v>
      </c>
      <c r="D1264" s="336">
        <v>0</v>
      </c>
      <c r="E1264" s="337">
        <f t="shared" ref="E1264:E1327" si="62">IF(C1264&lt;0,"",IFERROR(D1264/C1264-1,0))</f>
        <v>0</v>
      </c>
      <c r="F1264" s="187" t="str">
        <f t="shared" si="60"/>
        <v>否</v>
      </c>
      <c r="G1264" s="333" t="str">
        <f t="shared" si="61"/>
        <v>项</v>
      </c>
    </row>
    <row r="1265" ht="36" hidden="1" customHeight="1" spans="1:7">
      <c r="A1265" s="334">
        <v>2240106</v>
      </c>
      <c r="B1265" s="335" t="s">
        <v>1021</v>
      </c>
      <c r="C1265" s="336">
        <v>0</v>
      </c>
      <c r="D1265" s="336">
        <v>0</v>
      </c>
      <c r="E1265" s="337">
        <f t="shared" si="62"/>
        <v>0</v>
      </c>
      <c r="F1265" s="187" t="str">
        <f t="shared" si="60"/>
        <v>否</v>
      </c>
      <c r="G1265" s="333" t="str">
        <f t="shared" si="61"/>
        <v>项</v>
      </c>
    </row>
    <row r="1266" ht="36" hidden="1" customHeight="1" spans="1:7">
      <c r="A1266" s="334">
        <v>2240108</v>
      </c>
      <c r="B1266" s="335" t="s">
        <v>1022</v>
      </c>
      <c r="C1266" s="336">
        <v>0</v>
      </c>
      <c r="D1266" s="336">
        <v>0</v>
      </c>
      <c r="E1266" s="337">
        <f t="shared" si="62"/>
        <v>0</v>
      </c>
      <c r="F1266" s="187" t="str">
        <f t="shared" si="60"/>
        <v>否</v>
      </c>
      <c r="G1266" s="333" t="str">
        <f t="shared" si="61"/>
        <v>项</v>
      </c>
    </row>
    <row r="1267" ht="36" hidden="1" customHeight="1" spans="1:7">
      <c r="A1267" s="334">
        <v>2240109</v>
      </c>
      <c r="B1267" s="335" t="s">
        <v>1023</v>
      </c>
      <c r="C1267" s="336">
        <v>0</v>
      </c>
      <c r="D1267" s="336">
        <v>0</v>
      </c>
      <c r="E1267" s="337">
        <f t="shared" si="62"/>
        <v>0</v>
      </c>
      <c r="F1267" s="187" t="str">
        <f t="shared" si="60"/>
        <v>否</v>
      </c>
      <c r="G1267" s="333" t="str">
        <f t="shared" si="61"/>
        <v>项</v>
      </c>
    </row>
    <row r="1268" ht="32" customHeight="1" spans="1:7">
      <c r="A1268" s="334">
        <v>2240150</v>
      </c>
      <c r="B1268" s="335" t="s">
        <v>83</v>
      </c>
      <c r="C1268" s="336">
        <v>38</v>
      </c>
      <c r="D1268" s="336">
        <v>42</v>
      </c>
      <c r="E1268" s="337">
        <f t="shared" si="62"/>
        <v>0.105</v>
      </c>
      <c r="F1268" s="187" t="str">
        <f t="shared" si="60"/>
        <v>是</v>
      </c>
      <c r="G1268" s="333" t="str">
        <f t="shared" si="61"/>
        <v>项</v>
      </c>
    </row>
    <row r="1269" ht="32" customHeight="1" spans="1:7">
      <c r="A1269" s="334">
        <v>2240199</v>
      </c>
      <c r="B1269" s="335" t="s">
        <v>1024</v>
      </c>
      <c r="C1269" s="336">
        <v>0</v>
      </c>
      <c r="D1269" s="336">
        <v>1647</v>
      </c>
      <c r="E1269" s="337">
        <f t="shared" si="62"/>
        <v>0</v>
      </c>
      <c r="F1269" s="187" t="str">
        <f t="shared" si="60"/>
        <v>是</v>
      </c>
      <c r="G1269" s="333" t="str">
        <f t="shared" si="61"/>
        <v>项</v>
      </c>
    </row>
    <row r="1270" ht="32" customHeight="1" spans="1:7">
      <c r="A1270" s="331">
        <v>22402</v>
      </c>
      <c r="B1270" s="220" t="s">
        <v>1025</v>
      </c>
      <c r="C1270" s="332">
        <f>((((SUM(C1271:C1276))+0)+0)+0)+0</f>
        <v>1175</v>
      </c>
      <c r="D1270" s="332">
        <f>((((SUM(D1271:D1276))+0)+0)+0)+0</f>
        <v>1177</v>
      </c>
      <c r="E1270" s="186">
        <f t="shared" si="62"/>
        <v>0.002</v>
      </c>
      <c r="F1270" s="187" t="str">
        <f t="shared" si="60"/>
        <v>是</v>
      </c>
      <c r="G1270" s="333" t="str">
        <f t="shared" si="61"/>
        <v>款</v>
      </c>
    </row>
    <row r="1271" ht="32" customHeight="1" spans="1:7">
      <c r="A1271" s="334">
        <v>2240201</v>
      </c>
      <c r="B1271" s="335" t="s">
        <v>74</v>
      </c>
      <c r="C1271" s="336">
        <v>944</v>
      </c>
      <c r="D1271" s="336">
        <v>1106</v>
      </c>
      <c r="E1271" s="337">
        <f t="shared" si="62"/>
        <v>0.172</v>
      </c>
      <c r="F1271" s="187" t="str">
        <f t="shared" si="60"/>
        <v>是</v>
      </c>
      <c r="G1271" s="333" t="str">
        <f t="shared" si="61"/>
        <v>项</v>
      </c>
    </row>
    <row r="1272" ht="32" customHeight="1" spans="1:7">
      <c r="A1272" s="334">
        <v>2240202</v>
      </c>
      <c r="B1272" s="335" t="s">
        <v>75</v>
      </c>
      <c r="C1272" s="336">
        <v>170</v>
      </c>
      <c r="D1272" s="336">
        <v>0</v>
      </c>
      <c r="E1272" s="337">
        <f t="shared" si="62"/>
        <v>-1</v>
      </c>
      <c r="F1272" s="187" t="str">
        <f t="shared" si="60"/>
        <v>是</v>
      </c>
      <c r="G1272" s="333" t="str">
        <f t="shared" si="61"/>
        <v>项</v>
      </c>
    </row>
    <row r="1273" ht="36" hidden="1" customHeight="1" spans="1:7">
      <c r="A1273" s="334">
        <v>2240203</v>
      </c>
      <c r="B1273" s="335" t="s">
        <v>76</v>
      </c>
      <c r="C1273" s="336">
        <v>0</v>
      </c>
      <c r="D1273" s="336">
        <v>0</v>
      </c>
      <c r="E1273" s="337">
        <f t="shared" si="62"/>
        <v>0</v>
      </c>
      <c r="F1273" s="187" t="str">
        <f t="shared" si="60"/>
        <v>否</v>
      </c>
      <c r="G1273" s="333" t="str">
        <f t="shared" si="61"/>
        <v>项</v>
      </c>
    </row>
    <row r="1274" ht="32" customHeight="1" spans="1:7">
      <c r="A1274" s="334">
        <v>2240204</v>
      </c>
      <c r="B1274" s="335" t="s">
        <v>1026</v>
      </c>
      <c r="C1274" s="336">
        <v>34</v>
      </c>
      <c r="D1274" s="336">
        <v>71</v>
      </c>
      <c r="E1274" s="337">
        <f t="shared" si="62"/>
        <v>1.088</v>
      </c>
      <c r="F1274" s="187" t="str">
        <f t="shared" si="60"/>
        <v>是</v>
      </c>
      <c r="G1274" s="333" t="str">
        <f t="shared" si="61"/>
        <v>项</v>
      </c>
    </row>
    <row r="1275" ht="32" customHeight="1" spans="1:7">
      <c r="A1275" s="340">
        <v>2240250</v>
      </c>
      <c r="B1275" s="335" t="s">
        <v>83</v>
      </c>
      <c r="C1275" s="336">
        <v>6</v>
      </c>
      <c r="D1275" s="336">
        <v>0</v>
      </c>
      <c r="E1275" s="337">
        <f t="shared" si="62"/>
        <v>-1</v>
      </c>
      <c r="F1275" s="187" t="str">
        <f t="shared" si="60"/>
        <v>是</v>
      </c>
      <c r="G1275" s="333" t="str">
        <f t="shared" si="61"/>
        <v>项</v>
      </c>
    </row>
    <row r="1276" ht="32" customHeight="1" spans="1:7">
      <c r="A1276" s="334">
        <v>2240299</v>
      </c>
      <c r="B1276" s="335" t="s">
        <v>1027</v>
      </c>
      <c r="C1276" s="336">
        <v>21</v>
      </c>
      <c r="D1276" s="336">
        <v>0</v>
      </c>
      <c r="E1276" s="337">
        <f t="shared" si="62"/>
        <v>-1</v>
      </c>
      <c r="F1276" s="187" t="str">
        <f t="shared" si="60"/>
        <v>是</v>
      </c>
      <c r="G1276" s="333" t="str">
        <f t="shared" si="61"/>
        <v>项</v>
      </c>
    </row>
    <row r="1277" ht="36" hidden="1" customHeight="1" spans="1:7">
      <c r="A1277" s="331">
        <v>22404</v>
      </c>
      <c r="B1277" s="220" t="s">
        <v>1028</v>
      </c>
      <c r="C1277" s="332">
        <f>((((SUM(C1278:C1284))+0)+0)+0)+0</f>
        <v>0</v>
      </c>
      <c r="D1277" s="332">
        <f>((((SUM(D1278:D1284))+0)+0)+0)+0</f>
        <v>0</v>
      </c>
      <c r="E1277" s="186">
        <f t="shared" si="62"/>
        <v>0</v>
      </c>
      <c r="F1277" s="187" t="str">
        <f t="shared" si="60"/>
        <v>否</v>
      </c>
      <c r="G1277" s="333" t="str">
        <f t="shared" si="61"/>
        <v>款</v>
      </c>
    </row>
    <row r="1278" ht="36" hidden="1" customHeight="1" spans="1:7">
      <c r="A1278" s="334">
        <v>2240401</v>
      </c>
      <c r="B1278" s="335" t="s">
        <v>74</v>
      </c>
      <c r="C1278" s="336">
        <v>0</v>
      </c>
      <c r="D1278" s="336">
        <v>0</v>
      </c>
      <c r="E1278" s="337">
        <f t="shared" si="62"/>
        <v>0</v>
      </c>
      <c r="F1278" s="187" t="str">
        <f t="shared" si="60"/>
        <v>否</v>
      </c>
      <c r="G1278" s="333" t="str">
        <f t="shared" si="61"/>
        <v>项</v>
      </c>
    </row>
    <row r="1279" ht="36" hidden="1" customHeight="1" spans="1:7">
      <c r="A1279" s="334">
        <v>2240402</v>
      </c>
      <c r="B1279" s="335" t="s">
        <v>75</v>
      </c>
      <c r="C1279" s="336">
        <v>0</v>
      </c>
      <c r="D1279" s="336">
        <v>0</v>
      </c>
      <c r="E1279" s="337">
        <f t="shared" si="62"/>
        <v>0</v>
      </c>
      <c r="F1279" s="187" t="str">
        <f t="shared" si="60"/>
        <v>否</v>
      </c>
      <c r="G1279" s="333" t="str">
        <f t="shared" si="61"/>
        <v>项</v>
      </c>
    </row>
    <row r="1280" ht="36" hidden="1" customHeight="1" spans="1:7">
      <c r="A1280" s="334">
        <v>2240403</v>
      </c>
      <c r="B1280" s="335" t="s">
        <v>76</v>
      </c>
      <c r="C1280" s="336">
        <v>0</v>
      </c>
      <c r="D1280" s="336">
        <v>0</v>
      </c>
      <c r="E1280" s="337">
        <f t="shared" si="62"/>
        <v>0</v>
      </c>
      <c r="F1280" s="187" t="str">
        <f t="shared" si="60"/>
        <v>否</v>
      </c>
      <c r="G1280" s="333" t="str">
        <f t="shared" si="61"/>
        <v>项</v>
      </c>
    </row>
    <row r="1281" ht="36" hidden="1" customHeight="1" spans="1:7">
      <c r="A1281" s="334">
        <v>2240404</v>
      </c>
      <c r="B1281" s="335" t="s">
        <v>1029</v>
      </c>
      <c r="C1281" s="336">
        <v>0</v>
      </c>
      <c r="D1281" s="336">
        <v>0</v>
      </c>
      <c r="E1281" s="337">
        <f t="shared" si="62"/>
        <v>0</v>
      </c>
      <c r="F1281" s="187" t="str">
        <f t="shared" si="60"/>
        <v>否</v>
      </c>
      <c r="G1281" s="333" t="str">
        <f t="shared" si="61"/>
        <v>项</v>
      </c>
    </row>
    <row r="1282" ht="36" hidden="1" customHeight="1" spans="1:7">
      <c r="A1282" s="334">
        <v>2240405</v>
      </c>
      <c r="B1282" s="335" t="s">
        <v>1030</v>
      </c>
      <c r="C1282" s="336">
        <v>0</v>
      </c>
      <c r="D1282" s="336">
        <v>0</v>
      </c>
      <c r="E1282" s="337">
        <f t="shared" si="62"/>
        <v>0</v>
      </c>
      <c r="F1282" s="187" t="str">
        <f t="shared" si="60"/>
        <v>否</v>
      </c>
      <c r="G1282" s="333" t="str">
        <f t="shared" si="61"/>
        <v>项</v>
      </c>
    </row>
    <row r="1283" ht="36" hidden="1" customHeight="1" spans="1:7">
      <c r="A1283" s="334">
        <v>2240450</v>
      </c>
      <c r="B1283" s="335" t="s">
        <v>83</v>
      </c>
      <c r="C1283" s="336">
        <v>0</v>
      </c>
      <c r="D1283" s="336">
        <v>0</v>
      </c>
      <c r="E1283" s="337">
        <f t="shared" si="62"/>
        <v>0</v>
      </c>
      <c r="F1283" s="187" t="str">
        <f t="shared" si="60"/>
        <v>否</v>
      </c>
      <c r="G1283" s="333" t="str">
        <f t="shared" si="61"/>
        <v>项</v>
      </c>
    </row>
    <row r="1284" ht="36" hidden="1" customHeight="1" spans="1:7">
      <c r="A1284" s="334">
        <v>2240499</v>
      </c>
      <c r="B1284" s="335" t="s">
        <v>1031</v>
      </c>
      <c r="C1284" s="336">
        <v>0</v>
      </c>
      <c r="D1284" s="336">
        <v>0</v>
      </c>
      <c r="E1284" s="337">
        <f t="shared" si="62"/>
        <v>0</v>
      </c>
      <c r="F1284" s="187" t="str">
        <f t="shared" ref="F1284:F1347" si="63">IF(LEN(A1284)=3,"是",IF(B1284&lt;&gt;"",IF(SUM(C1284:D1284)&lt;&gt;0,"是","否"),"是"))</f>
        <v>否</v>
      </c>
      <c r="G1284" s="333" t="str">
        <f t="shared" ref="G1284:G1347" si="64">IF(LEN(A1284)=3,"类",IF(LEN(A1284)=5,"款","项"))</f>
        <v>项</v>
      </c>
    </row>
    <row r="1285" ht="32" customHeight="1" spans="1:7">
      <c r="A1285" s="331">
        <v>22405</v>
      </c>
      <c r="B1285" s="220" t="s">
        <v>1032</v>
      </c>
      <c r="C1285" s="332">
        <f>((((SUM(C1286:C1297))+0)+0)+0)+0</f>
        <v>72</v>
      </c>
      <c r="D1285" s="332">
        <f>((((SUM(D1286:D1297))+0)+0)+0)+0</f>
        <v>86</v>
      </c>
      <c r="E1285" s="186">
        <f t="shared" si="62"/>
        <v>0.194</v>
      </c>
      <c r="F1285" s="187" t="str">
        <f t="shared" si="63"/>
        <v>是</v>
      </c>
      <c r="G1285" s="333" t="str">
        <f t="shared" si="64"/>
        <v>款</v>
      </c>
    </row>
    <row r="1286" ht="36" hidden="1" customHeight="1" spans="1:7">
      <c r="A1286" s="334">
        <v>2240501</v>
      </c>
      <c r="B1286" s="335" t="s">
        <v>74</v>
      </c>
      <c r="C1286" s="336">
        <v>0</v>
      </c>
      <c r="D1286" s="336">
        <v>0</v>
      </c>
      <c r="E1286" s="337">
        <f t="shared" si="62"/>
        <v>0</v>
      </c>
      <c r="F1286" s="187" t="str">
        <f t="shared" si="63"/>
        <v>否</v>
      </c>
      <c r="G1286" s="333" t="str">
        <f t="shared" si="64"/>
        <v>项</v>
      </c>
    </row>
    <row r="1287" ht="32" customHeight="1" spans="1:7">
      <c r="A1287" s="334">
        <v>2240502</v>
      </c>
      <c r="B1287" s="335" t="s">
        <v>75</v>
      </c>
      <c r="C1287" s="336">
        <v>32</v>
      </c>
      <c r="D1287" s="336">
        <v>0</v>
      </c>
      <c r="E1287" s="337">
        <f t="shared" si="62"/>
        <v>-1</v>
      </c>
      <c r="F1287" s="187" t="str">
        <f t="shared" si="63"/>
        <v>是</v>
      </c>
      <c r="G1287" s="333" t="str">
        <f t="shared" si="64"/>
        <v>项</v>
      </c>
    </row>
    <row r="1288" ht="36" hidden="1" customHeight="1" spans="1:7">
      <c r="A1288" s="334">
        <v>2240503</v>
      </c>
      <c r="B1288" s="335" t="s">
        <v>76</v>
      </c>
      <c r="C1288" s="336">
        <v>0</v>
      </c>
      <c r="D1288" s="336">
        <v>0</v>
      </c>
      <c r="E1288" s="337">
        <f t="shared" si="62"/>
        <v>0</v>
      </c>
      <c r="F1288" s="187" t="str">
        <f t="shared" si="63"/>
        <v>否</v>
      </c>
      <c r="G1288" s="333" t="str">
        <f t="shared" si="64"/>
        <v>项</v>
      </c>
    </row>
    <row r="1289" ht="36" hidden="1" customHeight="1" spans="1:7">
      <c r="A1289" s="334">
        <v>2240504</v>
      </c>
      <c r="B1289" s="335" t="s">
        <v>1033</v>
      </c>
      <c r="C1289" s="336">
        <v>0</v>
      </c>
      <c r="D1289" s="336">
        <v>0</v>
      </c>
      <c r="E1289" s="337">
        <f t="shared" si="62"/>
        <v>0</v>
      </c>
      <c r="F1289" s="187" t="str">
        <f t="shared" si="63"/>
        <v>否</v>
      </c>
      <c r="G1289" s="333" t="str">
        <f t="shared" si="64"/>
        <v>项</v>
      </c>
    </row>
    <row r="1290" ht="36" hidden="1" customHeight="1" spans="1:7">
      <c r="A1290" s="334">
        <v>2240505</v>
      </c>
      <c r="B1290" s="335" t="s">
        <v>1034</v>
      </c>
      <c r="C1290" s="336">
        <v>0</v>
      </c>
      <c r="D1290" s="336">
        <v>0</v>
      </c>
      <c r="E1290" s="337">
        <f t="shared" si="62"/>
        <v>0</v>
      </c>
      <c r="F1290" s="187" t="str">
        <f t="shared" si="63"/>
        <v>否</v>
      </c>
      <c r="G1290" s="333" t="str">
        <f t="shared" si="64"/>
        <v>项</v>
      </c>
    </row>
    <row r="1291" ht="36" hidden="1" customHeight="1" spans="1:7">
      <c r="A1291" s="334">
        <v>2240506</v>
      </c>
      <c r="B1291" s="335" t="s">
        <v>1035</v>
      </c>
      <c r="C1291" s="336">
        <v>0</v>
      </c>
      <c r="D1291" s="336">
        <v>0</v>
      </c>
      <c r="E1291" s="337">
        <f t="shared" si="62"/>
        <v>0</v>
      </c>
      <c r="F1291" s="187" t="str">
        <f t="shared" si="63"/>
        <v>否</v>
      </c>
      <c r="G1291" s="333" t="str">
        <f t="shared" si="64"/>
        <v>项</v>
      </c>
    </row>
    <row r="1292" ht="36" hidden="1" customHeight="1" spans="1:7">
      <c r="A1292" s="334">
        <v>2240507</v>
      </c>
      <c r="B1292" s="335" t="s">
        <v>1036</v>
      </c>
      <c r="C1292" s="336">
        <v>0</v>
      </c>
      <c r="D1292" s="336">
        <v>0</v>
      </c>
      <c r="E1292" s="337">
        <f t="shared" si="62"/>
        <v>0</v>
      </c>
      <c r="F1292" s="187" t="str">
        <f t="shared" si="63"/>
        <v>否</v>
      </c>
      <c r="G1292" s="333" t="str">
        <f t="shared" si="64"/>
        <v>项</v>
      </c>
    </row>
    <row r="1293" ht="36" hidden="1" customHeight="1" spans="1:7">
      <c r="A1293" s="334">
        <v>2240508</v>
      </c>
      <c r="B1293" s="335" t="s">
        <v>1037</v>
      </c>
      <c r="C1293" s="336">
        <v>0</v>
      </c>
      <c r="D1293" s="336">
        <v>0</v>
      </c>
      <c r="E1293" s="337">
        <f t="shared" si="62"/>
        <v>0</v>
      </c>
      <c r="F1293" s="187" t="str">
        <f t="shared" si="63"/>
        <v>否</v>
      </c>
      <c r="G1293" s="333" t="str">
        <f t="shared" si="64"/>
        <v>项</v>
      </c>
    </row>
    <row r="1294" ht="36" hidden="1" customHeight="1" spans="1:7">
      <c r="A1294" s="334">
        <v>2240509</v>
      </c>
      <c r="B1294" s="335" t="s">
        <v>1038</v>
      </c>
      <c r="C1294" s="336">
        <v>0</v>
      </c>
      <c r="D1294" s="336">
        <v>0</v>
      </c>
      <c r="E1294" s="337">
        <f t="shared" si="62"/>
        <v>0</v>
      </c>
      <c r="F1294" s="187" t="str">
        <f t="shared" si="63"/>
        <v>否</v>
      </c>
      <c r="G1294" s="333" t="str">
        <f t="shared" si="64"/>
        <v>项</v>
      </c>
    </row>
    <row r="1295" ht="36" hidden="1" customHeight="1" spans="1:7">
      <c r="A1295" s="334">
        <v>2240510</v>
      </c>
      <c r="B1295" s="335" t="s">
        <v>1039</v>
      </c>
      <c r="C1295" s="336">
        <v>0</v>
      </c>
      <c r="D1295" s="336">
        <v>0</v>
      </c>
      <c r="E1295" s="337">
        <f t="shared" si="62"/>
        <v>0</v>
      </c>
      <c r="F1295" s="187" t="str">
        <f t="shared" si="63"/>
        <v>否</v>
      </c>
      <c r="G1295" s="333" t="str">
        <f t="shared" si="64"/>
        <v>项</v>
      </c>
    </row>
    <row r="1296" ht="32" customHeight="1" spans="1:7">
      <c r="A1296" s="334">
        <v>2240550</v>
      </c>
      <c r="B1296" s="335" t="s">
        <v>1040</v>
      </c>
      <c r="C1296" s="336">
        <v>40</v>
      </c>
      <c r="D1296" s="336">
        <v>86</v>
      </c>
      <c r="E1296" s="337">
        <f t="shared" si="62"/>
        <v>1.15</v>
      </c>
      <c r="F1296" s="187" t="str">
        <f t="shared" si="63"/>
        <v>是</v>
      </c>
      <c r="G1296" s="333" t="str">
        <f t="shared" si="64"/>
        <v>项</v>
      </c>
    </row>
    <row r="1297" ht="36" hidden="1" customHeight="1" spans="1:7">
      <c r="A1297" s="334">
        <v>2240599</v>
      </c>
      <c r="B1297" s="335" t="s">
        <v>1041</v>
      </c>
      <c r="C1297" s="336">
        <v>0</v>
      </c>
      <c r="D1297" s="336">
        <v>0</v>
      </c>
      <c r="E1297" s="337">
        <f t="shared" si="62"/>
        <v>0</v>
      </c>
      <c r="F1297" s="187" t="str">
        <f t="shared" si="63"/>
        <v>否</v>
      </c>
      <c r="G1297" s="333" t="str">
        <f t="shared" si="64"/>
        <v>项</v>
      </c>
    </row>
    <row r="1298" ht="32" customHeight="1" spans="1:7">
      <c r="A1298" s="331">
        <v>22406</v>
      </c>
      <c r="B1298" s="220" t="s">
        <v>1042</v>
      </c>
      <c r="C1298" s="332">
        <f>((((SUM(C1299:C1301))+0)+0)+0)+0</f>
        <v>144</v>
      </c>
      <c r="D1298" s="332">
        <f>((((SUM(D1299:D1301))+0)+0)+0)+0</f>
        <v>107</v>
      </c>
      <c r="E1298" s="186">
        <f t="shared" si="62"/>
        <v>-0.257</v>
      </c>
      <c r="F1298" s="187" t="str">
        <f t="shared" si="63"/>
        <v>是</v>
      </c>
      <c r="G1298" s="333" t="str">
        <f t="shared" si="64"/>
        <v>款</v>
      </c>
    </row>
    <row r="1299" ht="32" customHeight="1" spans="1:7">
      <c r="A1299" s="334">
        <v>2240601</v>
      </c>
      <c r="B1299" s="335" t="s">
        <v>1043</v>
      </c>
      <c r="C1299" s="336">
        <v>144</v>
      </c>
      <c r="D1299" s="336">
        <v>107</v>
      </c>
      <c r="E1299" s="337">
        <f t="shared" si="62"/>
        <v>-0.257</v>
      </c>
      <c r="F1299" s="187" t="str">
        <f t="shared" si="63"/>
        <v>是</v>
      </c>
      <c r="G1299" s="333" t="str">
        <f t="shared" si="64"/>
        <v>项</v>
      </c>
    </row>
    <row r="1300" ht="36" hidden="1" customHeight="1" spans="1:7">
      <c r="A1300" s="334">
        <v>2240602</v>
      </c>
      <c r="B1300" s="335" t="s">
        <v>1044</v>
      </c>
      <c r="C1300" s="336">
        <v>0</v>
      </c>
      <c r="D1300" s="336">
        <v>0</v>
      </c>
      <c r="E1300" s="337">
        <f t="shared" si="62"/>
        <v>0</v>
      </c>
      <c r="F1300" s="187" t="str">
        <f t="shared" si="63"/>
        <v>否</v>
      </c>
      <c r="G1300" s="333" t="str">
        <f t="shared" si="64"/>
        <v>项</v>
      </c>
    </row>
    <row r="1301" ht="36" hidden="1" customHeight="1" spans="1:7">
      <c r="A1301" s="334">
        <v>2240699</v>
      </c>
      <c r="B1301" s="335" t="s">
        <v>1045</v>
      </c>
      <c r="C1301" s="336">
        <v>0</v>
      </c>
      <c r="D1301" s="336">
        <v>0</v>
      </c>
      <c r="E1301" s="337">
        <f t="shared" si="62"/>
        <v>0</v>
      </c>
      <c r="F1301" s="187" t="str">
        <f t="shared" si="63"/>
        <v>否</v>
      </c>
      <c r="G1301" s="333" t="str">
        <f t="shared" si="64"/>
        <v>项</v>
      </c>
    </row>
    <row r="1302" ht="36" hidden="1" customHeight="1" spans="1:7">
      <c r="A1302" s="331">
        <v>22407</v>
      </c>
      <c r="B1302" s="220" t="s">
        <v>1046</v>
      </c>
      <c r="C1302" s="332">
        <f>((((SUM(C1303:C1305))+0)+0)+0)+0</f>
        <v>0</v>
      </c>
      <c r="D1302" s="332">
        <f>((((SUM(D1303:D1305))+0)+0)+0)+0</f>
        <v>0</v>
      </c>
      <c r="E1302" s="186">
        <f t="shared" si="62"/>
        <v>0</v>
      </c>
      <c r="F1302" s="187" t="str">
        <f t="shared" si="63"/>
        <v>否</v>
      </c>
      <c r="G1302" s="333" t="str">
        <f t="shared" si="64"/>
        <v>款</v>
      </c>
    </row>
    <row r="1303" ht="36" hidden="1" customHeight="1" spans="1:7">
      <c r="A1303" s="334">
        <v>2240703</v>
      </c>
      <c r="B1303" s="335" t="s">
        <v>1047</v>
      </c>
      <c r="C1303" s="336">
        <v>0</v>
      </c>
      <c r="D1303" s="336">
        <v>0</v>
      </c>
      <c r="E1303" s="337">
        <f t="shared" si="62"/>
        <v>0</v>
      </c>
      <c r="F1303" s="187" t="str">
        <f t="shared" si="63"/>
        <v>否</v>
      </c>
      <c r="G1303" s="333" t="str">
        <f t="shared" si="64"/>
        <v>项</v>
      </c>
    </row>
    <row r="1304" ht="36" hidden="1" customHeight="1" spans="1:7">
      <c r="A1304" s="334">
        <v>2240704</v>
      </c>
      <c r="B1304" s="335" t="s">
        <v>1048</v>
      </c>
      <c r="C1304" s="336">
        <v>0</v>
      </c>
      <c r="D1304" s="336">
        <v>0</v>
      </c>
      <c r="E1304" s="337">
        <f t="shared" si="62"/>
        <v>0</v>
      </c>
      <c r="F1304" s="187" t="str">
        <f t="shared" si="63"/>
        <v>否</v>
      </c>
      <c r="G1304" s="333" t="str">
        <f t="shared" si="64"/>
        <v>项</v>
      </c>
    </row>
    <row r="1305" ht="36" hidden="1" customHeight="1" spans="1:7">
      <c r="A1305" s="334">
        <v>2240799</v>
      </c>
      <c r="B1305" s="335" t="s">
        <v>1049</v>
      </c>
      <c r="C1305" s="336">
        <v>0</v>
      </c>
      <c r="D1305" s="336">
        <v>0</v>
      </c>
      <c r="E1305" s="337">
        <f t="shared" si="62"/>
        <v>0</v>
      </c>
      <c r="F1305" s="187" t="str">
        <f t="shared" si="63"/>
        <v>否</v>
      </c>
      <c r="G1305" s="333" t="str">
        <f t="shared" si="64"/>
        <v>项</v>
      </c>
    </row>
    <row r="1306" ht="36" hidden="1" customHeight="1" spans="1:7">
      <c r="A1306" s="331">
        <v>22499</v>
      </c>
      <c r="B1306" s="220" t="s">
        <v>1050</v>
      </c>
      <c r="C1306" s="332">
        <f>((((C1307)+0)+0)+0)+0</f>
        <v>0</v>
      </c>
      <c r="D1306" s="332">
        <f>((((D1307)+0)+0)+0)+0</f>
        <v>0</v>
      </c>
      <c r="E1306" s="186">
        <f t="shared" si="62"/>
        <v>0</v>
      </c>
      <c r="F1306" s="187" t="str">
        <f t="shared" si="63"/>
        <v>否</v>
      </c>
      <c r="G1306" s="333" t="str">
        <f t="shared" si="64"/>
        <v>款</v>
      </c>
    </row>
    <row r="1307" ht="36" hidden="1" customHeight="1" spans="1:7">
      <c r="A1307" s="346">
        <v>2249999</v>
      </c>
      <c r="B1307" s="335" t="s">
        <v>1050</v>
      </c>
      <c r="C1307" s="336">
        <v>0</v>
      </c>
      <c r="D1307" s="336">
        <v>0</v>
      </c>
      <c r="E1307" s="337">
        <f t="shared" si="62"/>
        <v>0</v>
      </c>
      <c r="F1307" s="187" t="str">
        <f t="shared" si="63"/>
        <v>否</v>
      </c>
      <c r="G1307" s="333" t="str">
        <f t="shared" si="64"/>
        <v>项</v>
      </c>
    </row>
    <row r="1308" ht="36" hidden="1" customHeight="1" spans="1:7">
      <c r="A1308" s="171" t="s">
        <v>1051</v>
      </c>
      <c r="B1308" s="344" t="s">
        <v>210</v>
      </c>
      <c r="C1308" s="336"/>
      <c r="D1308" s="336">
        <v>0</v>
      </c>
      <c r="E1308" s="186">
        <f t="shared" si="62"/>
        <v>0</v>
      </c>
      <c r="F1308" s="187" t="str">
        <f t="shared" si="63"/>
        <v>否</v>
      </c>
      <c r="G1308" s="333" t="str">
        <f t="shared" si="64"/>
        <v>项</v>
      </c>
    </row>
    <row r="1309" ht="32" customHeight="1" spans="1:7">
      <c r="A1309" s="331">
        <v>227</v>
      </c>
      <c r="B1309" s="171" t="s">
        <v>1052</v>
      </c>
      <c r="C1309" s="332">
        <v>3600</v>
      </c>
      <c r="D1309" s="332">
        <v>3430</v>
      </c>
      <c r="E1309" s="186">
        <f t="shared" si="62"/>
        <v>-0.047</v>
      </c>
      <c r="F1309" s="187" t="str">
        <f t="shared" si="63"/>
        <v>是</v>
      </c>
      <c r="G1309" s="333" t="str">
        <f t="shared" si="64"/>
        <v>类</v>
      </c>
    </row>
    <row r="1310" ht="32" customHeight="1" spans="1:7">
      <c r="A1310" s="331">
        <v>232</v>
      </c>
      <c r="B1310" s="171" t="s">
        <v>1053</v>
      </c>
      <c r="C1310" s="332">
        <f>((((SUM(C1311,C1316))+0)+0)+0)+0</f>
        <v>15826</v>
      </c>
      <c r="D1310" s="332">
        <f>((((SUM(D1311,D1316))+0)+0)+0)+0</f>
        <v>16146</v>
      </c>
      <c r="E1310" s="186">
        <f t="shared" si="62"/>
        <v>0.02</v>
      </c>
      <c r="F1310" s="187" t="str">
        <f t="shared" si="63"/>
        <v>是</v>
      </c>
      <c r="G1310" s="333" t="str">
        <f t="shared" si="64"/>
        <v>类</v>
      </c>
    </row>
    <row r="1311" ht="32" customHeight="1" spans="1:7">
      <c r="A1311" s="331">
        <v>23203</v>
      </c>
      <c r="B1311" s="220" t="s">
        <v>1054</v>
      </c>
      <c r="C1311" s="332">
        <f>((((SUM(C1312:C1315))+0)+0)+0)+0</f>
        <v>15826</v>
      </c>
      <c r="D1311" s="332">
        <f>((((SUM(D1312:D1315))+0)+0)+0)+0</f>
        <v>16146</v>
      </c>
      <c r="E1311" s="186">
        <f t="shared" si="62"/>
        <v>0.02</v>
      </c>
      <c r="F1311" s="187" t="str">
        <f t="shared" si="63"/>
        <v>是</v>
      </c>
      <c r="G1311" s="333" t="str">
        <f t="shared" si="64"/>
        <v>款</v>
      </c>
    </row>
    <row r="1312" ht="32" customHeight="1" spans="1:7">
      <c r="A1312" s="334">
        <v>2320301</v>
      </c>
      <c r="B1312" s="335" t="s">
        <v>1055</v>
      </c>
      <c r="C1312" s="336">
        <v>15641</v>
      </c>
      <c r="D1312" s="336">
        <v>15966</v>
      </c>
      <c r="E1312" s="337">
        <f t="shared" si="62"/>
        <v>0.021</v>
      </c>
      <c r="F1312" s="187" t="str">
        <f t="shared" si="63"/>
        <v>是</v>
      </c>
      <c r="G1312" s="333" t="str">
        <f t="shared" si="64"/>
        <v>项</v>
      </c>
    </row>
    <row r="1313" ht="32" customHeight="1" spans="1:7">
      <c r="A1313" s="334">
        <v>2320302</v>
      </c>
      <c r="B1313" s="335" t="s">
        <v>1056</v>
      </c>
      <c r="C1313" s="336">
        <v>0</v>
      </c>
      <c r="D1313" s="336">
        <v>180</v>
      </c>
      <c r="E1313" s="337">
        <f t="shared" si="62"/>
        <v>0</v>
      </c>
      <c r="F1313" s="187" t="str">
        <f t="shared" si="63"/>
        <v>是</v>
      </c>
      <c r="G1313" s="333" t="str">
        <f t="shared" si="64"/>
        <v>项</v>
      </c>
    </row>
    <row r="1314" ht="32" customHeight="1" spans="1:7">
      <c r="A1314" s="334">
        <v>2320303</v>
      </c>
      <c r="B1314" s="335" t="s">
        <v>1057</v>
      </c>
      <c r="C1314" s="336">
        <v>185</v>
      </c>
      <c r="D1314" s="336">
        <v>0</v>
      </c>
      <c r="E1314" s="337">
        <f t="shared" si="62"/>
        <v>-1</v>
      </c>
      <c r="F1314" s="187" t="str">
        <f t="shared" si="63"/>
        <v>是</v>
      </c>
      <c r="G1314" s="333" t="str">
        <f t="shared" si="64"/>
        <v>项</v>
      </c>
    </row>
    <row r="1315" ht="36" hidden="1" customHeight="1" spans="1:7">
      <c r="A1315" s="340">
        <v>2320399</v>
      </c>
      <c r="B1315" s="335" t="s">
        <v>1058</v>
      </c>
      <c r="C1315" s="336">
        <v>0</v>
      </c>
      <c r="D1315" s="336">
        <v>0</v>
      </c>
      <c r="E1315" s="337">
        <f t="shared" si="62"/>
        <v>0</v>
      </c>
      <c r="F1315" s="187" t="str">
        <f t="shared" si="63"/>
        <v>否</v>
      </c>
      <c r="G1315" s="333" t="str">
        <f t="shared" si="64"/>
        <v>项</v>
      </c>
    </row>
    <row r="1316" ht="36" hidden="1" customHeight="1" spans="1:7">
      <c r="A1316" s="351" t="s">
        <v>1059</v>
      </c>
      <c r="B1316" s="344" t="s">
        <v>210</v>
      </c>
      <c r="C1316" s="336">
        <v>0</v>
      </c>
      <c r="D1316" s="336">
        <v>0</v>
      </c>
      <c r="E1316" s="186">
        <f t="shared" si="62"/>
        <v>0</v>
      </c>
      <c r="F1316" s="187" t="str">
        <f t="shared" si="63"/>
        <v>否</v>
      </c>
      <c r="G1316" s="333" t="str">
        <f t="shared" si="64"/>
        <v>项</v>
      </c>
    </row>
    <row r="1317" ht="32" customHeight="1" spans="1:7">
      <c r="A1317" s="331">
        <v>233</v>
      </c>
      <c r="B1317" s="171" t="s">
        <v>1060</v>
      </c>
      <c r="C1317" s="332">
        <f>((((C1318)+0)+0)+0)+0</f>
        <v>53</v>
      </c>
      <c r="D1317" s="332">
        <f>((((D1318)+0)+0)+0)+0</f>
        <v>53</v>
      </c>
      <c r="E1317" s="186">
        <f t="shared" si="62"/>
        <v>0</v>
      </c>
      <c r="F1317" s="187" t="str">
        <f t="shared" si="63"/>
        <v>是</v>
      </c>
      <c r="G1317" s="333" t="str">
        <f t="shared" si="64"/>
        <v>类</v>
      </c>
    </row>
    <row r="1318" ht="32" customHeight="1" spans="1:7">
      <c r="A1318" s="331">
        <v>23303</v>
      </c>
      <c r="B1318" s="220" t="s">
        <v>1061</v>
      </c>
      <c r="C1318" s="332">
        <f>C1319</f>
        <v>53</v>
      </c>
      <c r="D1318" s="332">
        <f>D1319</f>
        <v>53</v>
      </c>
      <c r="E1318" s="186">
        <f t="shared" si="62"/>
        <v>0</v>
      </c>
      <c r="F1318" s="187" t="str">
        <f t="shared" si="63"/>
        <v>是</v>
      </c>
      <c r="G1318" s="333" t="str">
        <f t="shared" si="64"/>
        <v>款</v>
      </c>
    </row>
    <row r="1319" ht="32" customHeight="1" spans="1:7">
      <c r="A1319" s="340">
        <v>2330301</v>
      </c>
      <c r="B1319" s="335" t="s">
        <v>1061</v>
      </c>
      <c r="C1319" s="336">
        <v>53</v>
      </c>
      <c r="D1319" s="336">
        <v>53</v>
      </c>
      <c r="E1319" s="337">
        <f t="shared" si="62"/>
        <v>0</v>
      </c>
      <c r="F1319" s="187" t="str">
        <f t="shared" si="63"/>
        <v>是</v>
      </c>
      <c r="G1319" s="333" t="str">
        <f t="shared" si="64"/>
        <v>项</v>
      </c>
    </row>
    <row r="1320" ht="32" customHeight="1" spans="1:7">
      <c r="A1320" s="331">
        <v>229</v>
      </c>
      <c r="B1320" s="171" t="s">
        <v>1062</v>
      </c>
      <c r="C1320" s="332">
        <f>SUM(C1321:C1323,)</f>
        <v>0</v>
      </c>
      <c r="D1320" s="332">
        <f>SUM(D1321:D1323,)</f>
        <v>0</v>
      </c>
      <c r="E1320" s="186">
        <f t="shared" si="62"/>
        <v>0</v>
      </c>
      <c r="F1320" s="187" t="str">
        <f t="shared" si="63"/>
        <v>是</v>
      </c>
      <c r="G1320" s="333" t="str">
        <f t="shared" si="64"/>
        <v>类</v>
      </c>
    </row>
    <row r="1321" ht="36" hidden="1" customHeight="1" spans="1:7">
      <c r="A1321" s="331">
        <v>22902</v>
      </c>
      <c r="B1321" s="220" t="s">
        <v>1063</v>
      </c>
      <c r="C1321" s="332">
        <v>0</v>
      </c>
      <c r="D1321" s="332">
        <v>0</v>
      </c>
      <c r="E1321" s="186">
        <f t="shared" si="62"/>
        <v>0</v>
      </c>
      <c r="F1321" s="187" t="str">
        <f t="shared" si="63"/>
        <v>否</v>
      </c>
      <c r="G1321" s="333" t="str">
        <f t="shared" si="64"/>
        <v>款</v>
      </c>
    </row>
    <row r="1322" ht="36" hidden="1" customHeight="1" spans="1:7">
      <c r="A1322" s="331">
        <v>22999</v>
      </c>
      <c r="B1322" s="220" t="s">
        <v>911</v>
      </c>
      <c r="C1322" s="332">
        <v>0</v>
      </c>
      <c r="D1322" s="332">
        <v>0</v>
      </c>
      <c r="E1322" s="186">
        <f t="shared" si="62"/>
        <v>0</v>
      </c>
      <c r="F1322" s="187" t="str">
        <f t="shared" si="63"/>
        <v>否</v>
      </c>
      <c r="G1322" s="333" t="str">
        <f t="shared" si="64"/>
        <v>款</v>
      </c>
    </row>
    <row r="1323" ht="36" hidden="1" customHeight="1" spans="1:7">
      <c r="A1323" s="343" t="s">
        <v>1064</v>
      </c>
      <c r="B1323" s="344" t="s">
        <v>210</v>
      </c>
      <c r="C1323" s="336">
        <v>0</v>
      </c>
      <c r="D1323" s="336">
        <v>0</v>
      </c>
      <c r="E1323" s="186">
        <f t="shared" si="62"/>
        <v>0</v>
      </c>
      <c r="F1323" s="187" t="str">
        <f t="shared" si="63"/>
        <v>否</v>
      </c>
      <c r="G1323" s="333" t="str">
        <f t="shared" si="64"/>
        <v>项</v>
      </c>
    </row>
    <row r="1324" ht="32" customHeight="1" spans="1:7">
      <c r="A1324" s="343"/>
      <c r="B1324" s="359"/>
      <c r="C1324" s="332">
        <v>0</v>
      </c>
      <c r="D1324" s="332">
        <v>0</v>
      </c>
      <c r="E1324" s="186">
        <f t="shared" si="62"/>
        <v>0</v>
      </c>
      <c r="F1324" s="187" t="str">
        <f t="shared" si="63"/>
        <v>是</v>
      </c>
      <c r="G1324" s="333" t="str">
        <f t="shared" si="64"/>
        <v>项</v>
      </c>
    </row>
    <row r="1325" ht="32" customHeight="1" spans="1:7">
      <c r="A1325" s="360"/>
      <c r="B1325" s="143" t="s">
        <v>1065</v>
      </c>
      <c r="C1325" s="332">
        <f>SUM(C1320,C1317,C1310,C1309,C1258,C1212,C1187,C1141,C1131,C1103,C1082,C1017,C964,C854,C830,C757,C669,C537,C479,C422,C368,C276,C256,C253,C4)</f>
        <v>358755</v>
      </c>
      <c r="D1325" s="332">
        <f>SUM(D1320,D1317,D1310,D1309,D1258,D1212,D1187,D1141,D1131,D1103,D1082,D1017,D964,D854,D830,D757,D669,D537,D479,D422,D368,D276,D256,D253,D4)</f>
        <v>342438</v>
      </c>
      <c r="E1325" s="186">
        <f t="shared" si="62"/>
        <v>-0.045</v>
      </c>
      <c r="F1325" s="187" t="str">
        <f t="shared" si="63"/>
        <v>是</v>
      </c>
      <c r="G1325" s="333" t="str">
        <f t="shared" si="64"/>
        <v>项</v>
      </c>
    </row>
    <row r="1326" ht="32" customHeight="1" spans="1:7">
      <c r="A1326" s="264">
        <v>230</v>
      </c>
      <c r="B1326" s="361" t="s">
        <v>1066</v>
      </c>
      <c r="C1326" s="362">
        <f>SUM(C1327,C1334,C1376,C1398,C1401:C1402,C1409:C1411)</f>
        <v>6500</v>
      </c>
      <c r="D1326" s="362">
        <f>SUM(D1327,D1334,D1376,D1398,D1401:D1402,D1409:D1411)</f>
        <v>13000</v>
      </c>
      <c r="E1326" s="186">
        <f t="shared" si="62"/>
        <v>1</v>
      </c>
      <c r="F1326" s="187" t="str">
        <f t="shared" si="63"/>
        <v>是</v>
      </c>
      <c r="G1326" s="333" t="str">
        <f t="shared" si="64"/>
        <v>类</v>
      </c>
    </row>
    <row r="1327" ht="36" hidden="1" customHeight="1" spans="1:7">
      <c r="A1327" s="268">
        <v>23001</v>
      </c>
      <c r="B1327" s="363" t="s">
        <v>1067</v>
      </c>
      <c r="C1327" s="272">
        <f>SUM(C1328:C1333)</f>
        <v>0</v>
      </c>
      <c r="D1327" s="272">
        <f>SUM(D1328:D1333)</f>
        <v>0</v>
      </c>
      <c r="E1327" s="186">
        <f t="shared" si="62"/>
        <v>0</v>
      </c>
      <c r="F1327" s="187" t="str">
        <f t="shared" si="63"/>
        <v>否</v>
      </c>
      <c r="G1327" s="333" t="str">
        <f t="shared" si="64"/>
        <v>款</v>
      </c>
    </row>
    <row r="1328" ht="36" hidden="1" customHeight="1" spans="1:7">
      <c r="A1328" s="268">
        <v>2300102</v>
      </c>
      <c r="B1328" s="234" t="s">
        <v>1068</v>
      </c>
      <c r="C1328" s="272"/>
      <c r="D1328" s="272"/>
      <c r="E1328" s="186">
        <f t="shared" ref="E1328:E1391" si="65">IF(C1328&lt;0,"",IFERROR(D1328/C1328-1,0))</f>
        <v>0</v>
      </c>
      <c r="F1328" s="187" t="str">
        <f t="shared" si="63"/>
        <v>否</v>
      </c>
      <c r="G1328" s="333" t="str">
        <f t="shared" si="64"/>
        <v>项</v>
      </c>
    </row>
    <row r="1329" ht="36" hidden="1" customHeight="1" spans="1:7">
      <c r="A1329" s="268">
        <v>2300103</v>
      </c>
      <c r="B1329" s="234" t="s">
        <v>1069</v>
      </c>
      <c r="C1329" s="272"/>
      <c r="D1329" s="272"/>
      <c r="E1329" s="186">
        <f t="shared" si="65"/>
        <v>0</v>
      </c>
      <c r="F1329" s="187" t="str">
        <f t="shared" si="63"/>
        <v>否</v>
      </c>
      <c r="G1329" s="333" t="str">
        <f t="shared" si="64"/>
        <v>项</v>
      </c>
    </row>
    <row r="1330" ht="36" hidden="1" customHeight="1" spans="1:7">
      <c r="A1330" s="268">
        <v>2300104</v>
      </c>
      <c r="B1330" s="234" t="s">
        <v>1070</v>
      </c>
      <c r="C1330" s="272"/>
      <c r="D1330" s="272"/>
      <c r="E1330" s="186">
        <f t="shared" si="65"/>
        <v>0</v>
      </c>
      <c r="F1330" s="187" t="str">
        <f t="shared" si="63"/>
        <v>否</v>
      </c>
      <c r="G1330" s="333" t="str">
        <f t="shared" si="64"/>
        <v>项</v>
      </c>
    </row>
    <row r="1331" ht="36" hidden="1" customHeight="1" spans="1:7">
      <c r="A1331" s="268">
        <v>2300105</v>
      </c>
      <c r="B1331" s="234" t="s">
        <v>1071</v>
      </c>
      <c r="C1331" s="272"/>
      <c r="D1331" s="272"/>
      <c r="E1331" s="186">
        <f t="shared" si="65"/>
        <v>0</v>
      </c>
      <c r="F1331" s="187" t="str">
        <f t="shared" si="63"/>
        <v>否</v>
      </c>
      <c r="G1331" s="333" t="str">
        <f t="shared" si="64"/>
        <v>项</v>
      </c>
    </row>
    <row r="1332" ht="36" hidden="1" customHeight="1" spans="1:7">
      <c r="A1332" s="268">
        <v>2300106</v>
      </c>
      <c r="B1332" s="234" t="s">
        <v>1072</v>
      </c>
      <c r="C1332" s="272"/>
      <c r="D1332" s="272"/>
      <c r="E1332" s="186">
        <f t="shared" si="65"/>
        <v>0</v>
      </c>
      <c r="F1332" s="187" t="str">
        <f t="shared" si="63"/>
        <v>否</v>
      </c>
      <c r="G1332" s="333" t="str">
        <f t="shared" si="64"/>
        <v>项</v>
      </c>
    </row>
    <row r="1333" ht="36" hidden="1" customHeight="1" spans="1:7">
      <c r="A1333" s="268">
        <v>2300199</v>
      </c>
      <c r="B1333" s="234" t="s">
        <v>1073</v>
      </c>
      <c r="C1333" s="272"/>
      <c r="D1333" s="272"/>
      <c r="E1333" s="186">
        <f t="shared" si="65"/>
        <v>0</v>
      </c>
      <c r="F1333" s="187" t="str">
        <f t="shared" si="63"/>
        <v>否</v>
      </c>
      <c r="G1333" s="333" t="str">
        <f t="shared" si="64"/>
        <v>项</v>
      </c>
    </row>
    <row r="1334" ht="36" hidden="1" customHeight="1" spans="1:7">
      <c r="A1334" s="268">
        <v>23002</v>
      </c>
      <c r="B1334" s="363" t="s">
        <v>1074</v>
      </c>
      <c r="C1334" s="272">
        <f>SUM(C1335:C1344,C1350,C1372,C1375)</f>
        <v>0</v>
      </c>
      <c r="D1334" s="272">
        <f>SUM(D1335:D1344,D1350,D1372,D1375)</f>
        <v>0</v>
      </c>
      <c r="E1334" s="186">
        <f t="shared" si="65"/>
        <v>0</v>
      </c>
      <c r="F1334" s="187" t="str">
        <f t="shared" si="63"/>
        <v>否</v>
      </c>
      <c r="G1334" s="333" t="str">
        <f t="shared" si="64"/>
        <v>款</v>
      </c>
    </row>
    <row r="1335" ht="36" hidden="1" customHeight="1" spans="1:7">
      <c r="A1335" s="268">
        <v>2300202</v>
      </c>
      <c r="B1335" s="234" t="s">
        <v>1075</v>
      </c>
      <c r="C1335" s="272"/>
      <c r="D1335" s="272"/>
      <c r="E1335" s="186">
        <f t="shared" si="65"/>
        <v>0</v>
      </c>
      <c r="F1335" s="187" t="str">
        <f t="shared" si="63"/>
        <v>否</v>
      </c>
      <c r="G1335" s="333" t="str">
        <f t="shared" si="64"/>
        <v>项</v>
      </c>
    </row>
    <row r="1336" ht="36" hidden="1" customHeight="1" spans="1:7">
      <c r="A1336" s="268">
        <v>2300207</v>
      </c>
      <c r="B1336" s="234" t="s">
        <v>1076</v>
      </c>
      <c r="C1336" s="272"/>
      <c r="D1336" s="272"/>
      <c r="E1336" s="186">
        <f t="shared" si="65"/>
        <v>0</v>
      </c>
      <c r="F1336" s="187" t="str">
        <f t="shared" si="63"/>
        <v>否</v>
      </c>
      <c r="G1336" s="333" t="str">
        <f t="shared" si="64"/>
        <v>项</v>
      </c>
    </row>
    <row r="1337" ht="36" hidden="1" customHeight="1" spans="1:7">
      <c r="A1337" s="268">
        <v>2300212</v>
      </c>
      <c r="B1337" s="234" t="s">
        <v>1077</v>
      </c>
      <c r="C1337" s="272"/>
      <c r="D1337" s="272"/>
      <c r="E1337" s="186">
        <f t="shared" si="65"/>
        <v>0</v>
      </c>
      <c r="F1337" s="187" t="str">
        <f t="shared" si="63"/>
        <v>否</v>
      </c>
      <c r="G1337" s="333" t="str">
        <f t="shared" si="64"/>
        <v>项</v>
      </c>
    </row>
    <row r="1338" ht="36" hidden="1" customHeight="1" spans="1:7">
      <c r="A1338" s="268">
        <v>2300225</v>
      </c>
      <c r="B1338" s="234" t="s">
        <v>1078</v>
      </c>
      <c r="C1338" s="272"/>
      <c r="D1338" s="272"/>
      <c r="E1338" s="186">
        <f t="shared" si="65"/>
        <v>0</v>
      </c>
      <c r="F1338" s="187" t="str">
        <f t="shared" si="63"/>
        <v>否</v>
      </c>
      <c r="G1338" s="333" t="str">
        <f t="shared" si="64"/>
        <v>项</v>
      </c>
    </row>
    <row r="1339" ht="36" hidden="1" customHeight="1" spans="1:7">
      <c r="A1339" s="268">
        <v>2300226</v>
      </c>
      <c r="B1339" s="234" t="s">
        <v>1079</v>
      </c>
      <c r="C1339" s="272"/>
      <c r="D1339" s="272"/>
      <c r="E1339" s="186">
        <f t="shared" si="65"/>
        <v>0</v>
      </c>
      <c r="F1339" s="187" t="str">
        <f t="shared" si="63"/>
        <v>否</v>
      </c>
      <c r="G1339" s="333" t="str">
        <f t="shared" si="64"/>
        <v>项</v>
      </c>
    </row>
    <row r="1340" ht="36" hidden="1" customHeight="1" spans="1:7">
      <c r="A1340" s="268">
        <v>2300228</v>
      </c>
      <c r="B1340" s="234" t="s">
        <v>1080</v>
      </c>
      <c r="C1340" s="272"/>
      <c r="D1340" s="272"/>
      <c r="E1340" s="186">
        <f t="shared" si="65"/>
        <v>0</v>
      </c>
      <c r="F1340" s="187" t="str">
        <f t="shared" si="63"/>
        <v>否</v>
      </c>
      <c r="G1340" s="333" t="str">
        <f t="shared" si="64"/>
        <v>项</v>
      </c>
    </row>
    <row r="1341" ht="36" hidden="1" customHeight="1" spans="1:7">
      <c r="A1341" s="268">
        <v>2300229</v>
      </c>
      <c r="B1341" s="234" t="s">
        <v>1081</v>
      </c>
      <c r="C1341" s="272"/>
      <c r="D1341" s="272"/>
      <c r="E1341" s="186">
        <f t="shared" si="65"/>
        <v>0</v>
      </c>
      <c r="F1341" s="187" t="str">
        <f t="shared" si="63"/>
        <v>否</v>
      </c>
      <c r="G1341" s="333" t="str">
        <f t="shared" si="64"/>
        <v>项</v>
      </c>
    </row>
    <row r="1342" ht="36" hidden="1" customHeight="1" spans="1:7">
      <c r="A1342" s="268">
        <v>2300230</v>
      </c>
      <c r="B1342" s="234" t="s">
        <v>1082</v>
      </c>
      <c r="C1342" s="272"/>
      <c r="D1342" s="272"/>
      <c r="E1342" s="186">
        <f t="shared" si="65"/>
        <v>0</v>
      </c>
      <c r="F1342" s="187" t="str">
        <f t="shared" si="63"/>
        <v>否</v>
      </c>
      <c r="G1342" s="333" t="str">
        <f t="shared" si="64"/>
        <v>项</v>
      </c>
    </row>
    <row r="1343" ht="36" hidden="1" customHeight="1" spans="1:7">
      <c r="A1343" s="268">
        <v>2300231</v>
      </c>
      <c r="B1343" s="234" t="s">
        <v>1083</v>
      </c>
      <c r="C1343" s="272"/>
      <c r="D1343" s="272"/>
      <c r="E1343" s="186">
        <f t="shared" si="65"/>
        <v>0</v>
      </c>
      <c r="F1343" s="187" t="str">
        <f t="shared" si="63"/>
        <v>否</v>
      </c>
      <c r="G1343" s="333" t="str">
        <f t="shared" si="64"/>
        <v>项</v>
      </c>
    </row>
    <row r="1344" ht="36" hidden="1" customHeight="1" spans="1:7">
      <c r="A1344" s="268" t="s">
        <v>1084</v>
      </c>
      <c r="B1344" s="234" t="s">
        <v>1085</v>
      </c>
      <c r="C1344" s="272">
        <f>SUM(C1345:C1349)</f>
        <v>0</v>
      </c>
      <c r="D1344" s="272">
        <f>SUM(D1345:D1349)</f>
        <v>0</v>
      </c>
      <c r="E1344" s="186">
        <f t="shared" si="65"/>
        <v>0</v>
      </c>
      <c r="F1344" s="187" t="str">
        <f t="shared" si="63"/>
        <v>否</v>
      </c>
      <c r="G1344" s="333" t="str">
        <f t="shared" si="64"/>
        <v>项</v>
      </c>
    </row>
    <row r="1345" ht="36" hidden="1" customHeight="1" spans="1:7">
      <c r="A1345" s="268">
        <v>2300201</v>
      </c>
      <c r="B1345" s="238" t="s">
        <v>1086</v>
      </c>
      <c r="C1345" s="272"/>
      <c r="D1345" s="272"/>
      <c r="E1345" s="186">
        <f t="shared" si="65"/>
        <v>0</v>
      </c>
      <c r="F1345" s="187" t="str">
        <f t="shared" si="63"/>
        <v>否</v>
      </c>
      <c r="G1345" s="333" t="str">
        <f t="shared" si="64"/>
        <v>项</v>
      </c>
    </row>
    <row r="1346" ht="36" hidden="1" customHeight="1" spans="1:7">
      <c r="A1346" s="268">
        <v>2300208</v>
      </c>
      <c r="B1346" s="238" t="s">
        <v>1087</v>
      </c>
      <c r="C1346" s="272"/>
      <c r="D1346" s="272"/>
      <c r="E1346" s="186">
        <f t="shared" si="65"/>
        <v>0</v>
      </c>
      <c r="F1346" s="187" t="str">
        <f t="shared" si="63"/>
        <v>否</v>
      </c>
      <c r="G1346" s="333" t="str">
        <f t="shared" si="64"/>
        <v>项</v>
      </c>
    </row>
    <row r="1347" ht="36" hidden="1" customHeight="1" spans="1:7">
      <c r="A1347" s="268">
        <v>2300214</v>
      </c>
      <c r="B1347" s="238" t="s">
        <v>1088</v>
      </c>
      <c r="C1347" s="272"/>
      <c r="D1347" s="272"/>
      <c r="E1347" s="186">
        <f t="shared" si="65"/>
        <v>0</v>
      </c>
      <c r="F1347" s="187" t="str">
        <f t="shared" si="63"/>
        <v>否</v>
      </c>
      <c r="G1347" s="333" t="str">
        <f t="shared" si="64"/>
        <v>项</v>
      </c>
    </row>
    <row r="1348" ht="36" hidden="1" customHeight="1" spans="1:7">
      <c r="A1348" s="268">
        <v>2300227</v>
      </c>
      <c r="B1348" s="238" t="s">
        <v>1089</v>
      </c>
      <c r="C1348" s="272"/>
      <c r="D1348" s="272"/>
      <c r="E1348" s="186">
        <f t="shared" si="65"/>
        <v>0</v>
      </c>
      <c r="F1348" s="187" t="str">
        <f t="shared" ref="F1348:F1411" si="66">IF(LEN(A1348)=3,"是",IF(B1348&lt;&gt;"",IF(SUM(C1348:D1348)&lt;&gt;0,"是","否"),"是"))</f>
        <v>否</v>
      </c>
      <c r="G1348" s="333" t="str">
        <f t="shared" ref="G1348:G1411" si="67">IF(LEN(A1348)=3,"类",IF(LEN(A1348)=5,"款","项"))</f>
        <v>项</v>
      </c>
    </row>
    <row r="1349" ht="36" hidden="1" customHeight="1" spans="1:7">
      <c r="A1349" s="268">
        <v>2300299</v>
      </c>
      <c r="B1349" s="238" t="s">
        <v>1090</v>
      </c>
      <c r="C1349" s="272"/>
      <c r="D1349" s="272"/>
      <c r="E1349" s="186">
        <f t="shared" si="65"/>
        <v>0</v>
      </c>
      <c r="F1349" s="187" t="str">
        <f t="shared" si="66"/>
        <v>否</v>
      </c>
      <c r="G1349" s="333" t="str">
        <f t="shared" si="67"/>
        <v>项</v>
      </c>
    </row>
    <row r="1350" ht="36" hidden="1" customHeight="1" spans="1:7">
      <c r="A1350" s="268" t="s">
        <v>1091</v>
      </c>
      <c r="B1350" s="234" t="s">
        <v>1092</v>
      </c>
      <c r="C1350" s="272">
        <f>SUM(C1351:C1371)</f>
        <v>0</v>
      </c>
      <c r="D1350" s="272">
        <f>SUM(D1351:D1371)</f>
        <v>0</v>
      </c>
      <c r="E1350" s="186">
        <f t="shared" si="65"/>
        <v>0</v>
      </c>
      <c r="F1350" s="187" t="str">
        <f t="shared" si="66"/>
        <v>否</v>
      </c>
      <c r="G1350" s="333" t="str">
        <f t="shared" si="67"/>
        <v>项</v>
      </c>
    </row>
    <row r="1351" ht="36" hidden="1" customHeight="1" spans="1:7">
      <c r="A1351" s="268">
        <v>2300241</v>
      </c>
      <c r="B1351" s="238" t="s">
        <v>1093</v>
      </c>
      <c r="C1351" s="272"/>
      <c r="D1351" s="272"/>
      <c r="E1351" s="186">
        <f t="shared" si="65"/>
        <v>0</v>
      </c>
      <c r="F1351" s="187" t="str">
        <f t="shared" si="66"/>
        <v>否</v>
      </c>
      <c r="G1351" s="333" t="str">
        <f t="shared" si="67"/>
        <v>项</v>
      </c>
    </row>
    <row r="1352" ht="36" hidden="1" customHeight="1" spans="1:7">
      <c r="A1352" s="268">
        <v>2300242</v>
      </c>
      <c r="B1352" s="238" t="s">
        <v>1094</v>
      </c>
      <c r="C1352" s="272"/>
      <c r="D1352" s="272"/>
      <c r="E1352" s="186">
        <f t="shared" si="65"/>
        <v>0</v>
      </c>
      <c r="F1352" s="187" t="str">
        <f t="shared" si="66"/>
        <v>否</v>
      </c>
      <c r="G1352" s="333" t="str">
        <f t="shared" si="67"/>
        <v>项</v>
      </c>
    </row>
    <row r="1353" ht="36" hidden="1" customHeight="1" spans="1:7">
      <c r="A1353" s="268">
        <v>2300243</v>
      </c>
      <c r="B1353" s="238" t="s">
        <v>1095</v>
      </c>
      <c r="C1353" s="272"/>
      <c r="D1353" s="272"/>
      <c r="E1353" s="186">
        <f t="shared" si="65"/>
        <v>0</v>
      </c>
      <c r="F1353" s="187" t="str">
        <f t="shared" si="66"/>
        <v>否</v>
      </c>
      <c r="G1353" s="333" t="str">
        <f t="shared" si="67"/>
        <v>项</v>
      </c>
    </row>
    <row r="1354" ht="36" hidden="1" customHeight="1" spans="1:7">
      <c r="A1354" s="268">
        <v>2300244</v>
      </c>
      <c r="B1354" s="238" t="s">
        <v>1096</v>
      </c>
      <c r="C1354" s="272"/>
      <c r="D1354" s="272"/>
      <c r="E1354" s="186">
        <f t="shared" si="65"/>
        <v>0</v>
      </c>
      <c r="F1354" s="187" t="str">
        <f t="shared" si="66"/>
        <v>否</v>
      </c>
      <c r="G1354" s="333" t="str">
        <f t="shared" si="67"/>
        <v>项</v>
      </c>
    </row>
    <row r="1355" ht="36" hidden="1" customHeight="1" spans="1:7">
      <c r="A1355" s="268">
        <v>2300245</v>
      </c>
      <c r="B1355" s="238" t="s">
        <v>1097</v>
      </c>
      <c r="C1355" s="272"/>
      <c r="D1355" s="272"/>
      <c r="E1355" s="186">
        <f t="shared" si="65"/>
        <v>0</v>
      </c>
      <c r="F1355" s="187" t="str">
        <f t="shared" si="66"/>
        <v>否</v>
      </c>
      <c r="G1355" s="333" t="str">
        <f t="shared" si="67"/>
        <v>项</v>
      </c>
    </row>
    <row r="1356" ht="36" hidden="1" customHeight="1" spans="1:7">
      <c r="A1356" s="268">
        <v>2300246</v>
      </c>
      <c r="B1356" s="238" t="s">
        <v>1098</v>
      </c>
      <c r="C1356" s="272"/>
      <c r="D1356" s="272"/>
      <c r="E1356" s="186">
        <f t="shared" si="65"/>
        <v>0</v>
      </c>
      <c r="F1356" s="187" t="str">
        <f t="shared" si="66"/>
        <v>否</v>
      </c>
      <c r="G1356" s="333" t="str">
        <f t="shared" si="67"/>
        <v>项</v>
      </c>
    </row>
    <row r="1357" ht="36" hidden="1" customHeight="1" spans="1:7">
      <c r="A1357" s="268">
        <v>2300247</v>
      </c>
      <c r="B1357" s="238" t="s">
        <v>1099</v>
      </c>
      <c r="C1357" s="272"/>
      <c r="D1357" s="272"/>
      <c r="E1357" s="186">
        <f t="shared" si="65"/>
        <v>0</v>
      </c>
      <c r="F1357" s="187" t="str">
        <f t="shared" si="66"/>
        <v>否</v>
      </c>
      <c r="G1357" s="333" t="str">
        <f t="shared" si="67"/>
        <v>项</v>
      </c>
    </row>
    <row r="1358" ht="36" hidden="1" customHeight="1" spans="1:7">
      <c r="A1358" s="268">
        <v>2300248</v>
      </c>
      <c r="B1358" s="238" t="s">
        <v>1100</v>
      </c>
      <c r="C1358" s="272"/>
      <c r="D1358" s="272"/>
      <c r="E1358" s="186">
        <f t="shared" si="65"/>
        <v>0</v>
      </c>
      <c r="F1358" s="187" t="str">
        <f t="shared" si="66"/>
        <v>否</v>
      </c>
      <c r="G1358" s="333" t="str">
        <f t="shared" si="67"/>
        <v>项</v>
      </c>
    </row>
    <row r="1359" ht="36" hidden="1" customHeight="1" spans="1:7">
      <c r="A1359" s="268">
        <v>2300249</v>
      </c>
      <c r="B1359" s="238" t="s">
        <v>1101</v>
      </c>
      <c r="C1359" s="272"/>
      <c r="D1359" s="272"/>
      <c r="E1359" s="186">
        <f t="shared" si="65"/>
        <v>0</v>
      </c>
      <c r="F1359" s="187" t="str">
        <f t="shared" si="66"/>
        <v>否</v>
      </c>
      <c r="G1359" s="333" t="str">
        <f t="shared" si="67"/>
        <v>项</v>
      </c>
    </row>
    <row r="1360" ht="36" hidden="1" customHeight="1" spans="1:7">
      <c r="A1360" s="268">
        <v>2300250</v>
      </c>
      <c r="B1360" s="238" t="s">
        <v>1102</v>
      </c>
      <c r="C1360" s="272"/>
      <c r="D1360" s="272"/>
      <c r="E1360" s="186">
        <f t="shared" si="65"/>
        <v>0</v>
      </c>
      <c r="F1360" s="187" t="str">
        <f t="shared" si="66"/>
        <v>否</v>
      </c>
      <c r="G1360" s="333" t="str">
        <f t="shared" si="67"/>
        <v>项</v>
      </c>
    </row>
    <row r="1361" ht="36" hidden="1" customHeight="1" spans="1:7">
      <c r="A1361" s="268">
        <v>2300251</v>
      </c>
      <c r="B1361" s="238" t="s">
        <v>1103</v>
      </c>
      <c r="C1361" s="272"/>
      <c r="D1361" s="272"/>
      <c r="E1361" s="186">
        <f t="shared" si="65"/>
        <v>0</v>
      </c>
      <c r="F1361" s="187" t="str">
        <f t="shared" si="66"/>
        <v>否</v>
      </c>
      <c r="G1361" s="333" t="str">
        <f t="shared" si="67"/>
        <v>项</v>
      </c>
    </row>
    <row r="1362" ht="36" hidden="1" customHeight="1" spans="1:7">
      <c r="A1362" s="268">
        <v>2300252</v>
      </c>
      <c r="B1362" s="238" t="s">
        <v>1104</v>
      </c>
      <c r="C1362" s="272"/>
      <c r="D1362" s="272"/>
      <c r="E1362" s="186">
        <f t="shared" si="65"/>
        <v>0</v>
      </c>
      <c r="F1362" s="187" t="str">
        <f t="shared" si="66"/>
        <v>否</v>
      </c>
      <c r="G1362" s="333" t="str">
        <f t="shared" si="67"/>
        <v>项</v>
      </c>
    </row>
    <row r="1363" ht="36" hidden="1" customHeight="1" spans="1:7">
      <c r="A1363" s="268">
        <v>2300253</v>
      </c>
      <c r="B1363" s="238" t="s">
        <v>1105</v>
      </c>
      <c r="C1363" s="272"/>
      <c r="D1363" s="272"/>
      <c r="E1363" s="186">
        <f t="shared" si="65"/>
        <v>0</v>
      </c>
      <c r="F1363" s="187" t="str">
        <f t="shared" si="66"/>
        <v>否</v>
      </c>
      <c r="G1363" s="333" t="str">
        <f t="shared" si="67"/>
        <v>项</v>
      </c>
    </row>
    <row r="1364" ht="36" hidden="1" customHeight="1" spans="1:7">
      <c r="A1364" s="268">
        <v>2300254</v>
      </c>
      <c r="B1364" s="238" t="s">
        <v>1106</v>
      </c>
      <c r="C1364" s="272"/>
      <c r="D1364" s="272"/>
      <c r="E1364" s="186">
        <f t="shared" si="65"/>
        <v>0</v>
      </c>
      <c r="F1364" s="187" t="str">
        <f t="shared" si="66"/>
        <v>否</v>
      </c>
      <c r="G1364" s="333" t="str">
        <f t="shared" si="67"/>
        <v>项</v>
      </c>
    </row>
    <row r="1365" ht="36" hidden="1" customHeight="1" spans="1:7">
      <c r="A1365" s="268">
        <v>2300255</v>
      </c>
      <c r="B1365" s="238" t="s">
        <v>1107</v>
      </c>
      <c r="C1365" s="272"/>
      <c r="D1365" s="272"/>
      <c r="E1365" s="186">
        <f t="shared" si="65"/>
        <v>0</v>
      </c>
      <c r="F1365" s="187" t="str">
        <f t="shared" si="66"/>
        <v>否</v>
      </c>
      <c r="G1365" s="333" t="str">
        <f t="shared" si="67"/>
        <v>项</v>
      </c>
    </row>
    <row r="1366" ht="36" hidden="1" customHeight="1" spans="1:7">
      <c r="A1366" s="268">
        <v>2300256</v>
      </c>
      <c r="B1366" s="238" t="s">
        <v>1108</v>
      </c>
      <c r="C1366" s="272"/>
      <c r="D1366" s="272"/>
      <c r="E1366" s="186">
        <f t="shared" si="65"/>
        <v>0</v>
      </c>
      <c r="F1366" s="187" t="str">
        <f t="shared" si="66"/>
        <v>否</v>
      </c>
      <c r="G1366" s="333" t="str">
        <f t="shared" si="67"/>
        <v>项</v>
      </c>
    </row>
    <row r="1367" ht="36" hidden="1" customHeight="1" spans="1:7">
      <c r="A1367" s="268">
        <v>2300257</v>
      </c>
      <c r="B1367" s="238" t="s">
        <v>1109</v>
      </c>
      <c r="C1367" s="272"/>
      <c r="D1367" s="272"/>
      <c r="E1367" s="186">
        <f t="shared" si="65"/>
        <v>0</v>
      </c>
      <c r="F1367" s="187" t="str">
        <f t="shared" si="66"/>
        <v>否</v>
      </c>
      <c r="G1367" s="333" t="str">
        <f t="shared" si="67"/>
        <v>项</v>
      </c>
    </row>
    <row r="1368" ht="36" hidden="1" customHeight="1" spans="1:7">
      <c r="A1368" s="268">
        <v>2300258</v>
      </c>
      <c r="B1368" s="238" t="s">
        <v>1110</v>
      </c>
      <c r="C1368" s="272"/>
      <c r="D1368" s="272"/>
      <c r="E1368" s="186">
        <f t="shared" si="65"/>
        <v>0</v>
      </c>
      <c r="F1368" s="187" t="str">
        <f t="shared" si="66"/>
        <v>否</v>
      </c>
      <c r="G1368" s="333" t="str">
        <f t="shared" si="67"/>
        <v>项</v>
      </c>
    </row>
    <row r="1369" ht="36" hidden="1" customHeight="1" spans="1:7">
      <c r="A1369" s="268">
        <v>2300259</v>
      </c>
      <c r="B1369" s="238" t="s">
        <v>1111</v>
      </c>
      <c r="C1369" s="272"/>
      <c r="D1369" s="272"/>
      <c r="E1369" s="186">
        <f t="shared" si="65"/>
        <v>0</v>
      </c>
      <c r="F1369" s="187" t="str">
        <f t="shared" si="66"/>
        <v>否</v>
      </c>
      <c r="G1369" s="333" t="str">
        <f t="shared" si="67"/>
        <v>项</v>
      </c>
    </row>
    <row r="1370" ht="36" hidden="1" customHeight="1" spans="1:7">
      <c r="A1370" s="268">
        <v>2300260</v>
      </c>
      <c r="B1370" s="238" t="s">
        <v>1112</v>
      </c>
      <c r="C1370" s="272"/>
      <c r="D1370" s="272"/>
      <c r="E1370" s="186">
        <f t="shared" si="65"/>
        <v>0</v>
      </c>
      <c r="F1370" s="187" t="str">
        <f t="shared" si="66"/>
        <v>否</v>
      </c>
      <c r="G1370" s="333" t="str">
        <f t="shared" si="67"/>
        <v>项</v>
      </c>
    </row>
    <row r="1371" ht="36" hidden="1" customHeight="1" spans="1:7">
      <c r="A1371" s="268">
        <v>2300269</v>
      </c>
      <c r="B1371" s="238" t="s">
        <v>1113</v>
      </c>
      <c r="C1371" s="272"/>
      <c r="D1371" s="272"/>
      <c r="E1371" s="186">
        <f t="shared" si="65"/>
        <v>0</v>
      </c>
      <c r="F1371" s="187" t="str">
        <f t="shared" si="66"/>
        <v>否</v>
      </c>
      <c r="G1371" s="333" t="str">
        <f t="shared" si="67"/>
        <v>项</v>
      </c>
    </row>
    <row r="1372" ht="36" hidden="1" customHeight="1" spans="1:7">
      <c r="A1372" s="268" t="s">
        <v>1114</v>
      </c>
      <c r="B1372" s="234" t="s">
        <v>1115</v>
      </c>
      <c r="C1372" s="272">
        <f>SUM(C1373:C1374)</f>
        <v>0</v>
      </c>
      <c r="D1372" s="272">
        <f>SUM(D1373:D1374)</f>
        <v>0</v>
      </c>
      <c r="E1372" s="186">
        <f t="shared" si="65"/>
        <v>0</v>
      </c>
      <c r="F1372" s="187" t="str">
        <f t="shared" si="66"/>
        <v>否</v>
      </c>
      <c r="G1372" s="333" t="str">
        <f t="shared" si="67"/>
        <v>项</v>
      </c>
    </row>
    <row r="1373" ht="36" hidden="1" customHeight="1" spans="1:7">
      <c r="A1373" s="268">
        <v>2300296</v>
      </c>
      <c r="B1373" s="238" t="s">
        <v>1116</v>
      </c>
      <c r="C1373" s="272"/>
      <c r="D1373" s="272"/>
      <c r="E1373" s="186">
        <f t="shared" si="65"/>
        <v>0</v>
      </c>
      <c r="F1373" s="187" t="str">
        <f t="shared" si="66"/>
        <v>否</v>
      </c>
      <c r="G1373" s="333" t="str">
        <f t="shared" si="67"/>
        <v>项</v>
      </c>
    </row>
    <row r="1374" ht="36" hidden="1" customHeight="1" spans="1:7">
      <c r="A1374" s="268">
        <v>2300297</v>
      </c>
      <c r="B1374" s="238" t="s">
        <v>1117</v>
      </c>
      <c r="C1374" s="272"/>
      <c r="D1374" s="272"/>
      <c r="E1374" s="186">
        <f t="shared" si="65"/>
        <v>0</v>
      </c>
      <c r="F1374" s="187" t="str">
        <f t="shared" si="66"/>
        <v>否</v>
      </c>
      <c r="G1374" s="333" t="str">
        <f t="shared" si="67"/>
        <v>项</v>
      </c>
    </row>
    <row r="1375" ht="36" hidden="1" customHeight="1" spans="1:7">
      <c r="A1375" s="268">
        <v>2300298</v>
      </c>
      <c r="B1375" s="234" t="s">
        <v>1118</v>
      </c>
      <c r="C1375" s="272"/>
      <c r="D1375" s="272"/>
      <c r="E1375" s="186">
        <f t="shared" si="65"/>
        <v>0</v>
      </c>
      <c r="F1375" s="187" t="str">
        <f t="shared" si="66"/>
        <v>否</v>
      </c>
      <c r="G1375" s="333" t="str">
        <f t="shared" si="67"/>
        <v>项</v>
      </c>
    </row>
    <row r="1376" ht="36" hidden="1" customHeight="1" spans="1:7">
      <c r="A1376" s="268">
        <v>23003</v>
      </c>
      <c r="B1376" s="363" t="s">
        <v>1119</v>
      </c>
      <c r="C1376" s="272">
        <f>SUM(C1377:C1397)</f>
        <v>0</v>
      </c>
      <c r="D1376" s="272">
        <f>SUM(D1377:D1397)</f>
        <v>0</v>
      </c>
      <c r="E1376" s="186">
        <f t="shared" si="65"/>
        <v>0</v>
      </c>
      <c r="F1376" s="187" t="str">
        <f t="shared" si="66"/>
        <v>否</v>
      </c>
      <c r="G1376" s="333" t="str">
        <f t="shared" si="67"/>
        <v>款</v>
      </c>
    </row>
    <row r="1377" ht="36" hidden="1" customHeight="1" spans="1:7">
      <c r="A1377" s="268">
        <v>2300301</v>
      </c>
      <c r="B1377" s="234" t="s">
        <v>904</v>
      </c>
      <c r="C1377" s="272"/>
      <c r="D1377" s="272"/>
      <c r="E1377" s="186">
        <f t="shared" si="65"/>
        <v>0</v>
      </c>
      <c r="F1377" s="187" t="str">
        <f t="shared" si="66"/>
        <v>否</v>
      </c>
      <c r="G1377" s="333" t="str">
        <f t="shared" si="67"/>
        <v>项</v>
      </c>
    </row>
    <row r="1378" ht="36" hidden="1" customHeight="1" spans="1:7">
      <c r="A1378" s="268">
        <v>2300302</v>
      </c>
      <c r="B1378" s="234" t="s">
        <v>1120</v>
      </c>
      <c r="C1378" s="272"/>
      <c r="D1378" s="272"/>
      <c r="E1378" s="186">
        <f t="shared" si="65"/>
        <v>0</v>
      </c>
      <c r="F1378" s="187" t="str">
        <f t="shared" si="66"/>
        <v>否</v>
      </c>
      <c r="G1378" s="333" t="str">
        <f t="shared" si="67"/>
        <v>项</v>
      </c>
    </row>
    <row r="1379" ht="36" hidden="1" customHeight="1" spans="1:7">
      <c r="A1379" s="268">
        <v>2300303</v>
      </c>
      <c r="B1379" s="234" t="s">
        <v>1121</v>
      </c>
      <c r="C1379" s="272"/>
      <c r="D1379" s="272"/>
      <c r="E1379" s="186">
        <f t="shared" si="65"/>
        <v>0</v>
      </c>
      <c r="F1379" s="187" t="str">
        <f t="shared" si="66"/>
        <v>否</v>
      </c>
      <c r="G1379" s="333" t="str">
        <f t="shared" si="67"/>
        <v>项</v>
      </c>
    </row>
    <row r="1380" ht="36" hidden="1" customHeight="1" spans="1:7">
      <c r="A1380" s="268">
        <v>2300304</v>
      </c>
      <c r="B1380" s="234" t="s">
        <v>1122</v>
      </c>
      <c r="C1380" s="272"/>
      <c r="D1380" s="272"/>
      <c r="E1380" s="186">
        <f t="shared" si="65"/>
        <v>0</v>
      </c>
      <c r="F1380" s="187" t="str">
        <f t="shared" si="66"/>
        <v>否</v>
      </c>
      <c r="G1380" s="333" t="str">
        <f t="shared" si="67"/>
        <v>项</v>
      </c>
    </row>
    <row r="1381" ht="36" hidden="1" customHeight="1" spans="1:7">
      <c r="A1381" s="268">
        <v>2300305</v>
      </c>
      <c r="B1381" s="234" t="s">
        <v>905</v>
      </c>
      <c r="C1381" s="272"/>
      <c r="D1381" s="272"/>
      <c r="E1381" s="186">
        <f t="shared" si="65"/>
        <v>0</v>
      </c>
      <c r="F1381" s="187" t="str">
        <f t="shared" si="66"/>
        <v>否</v>
      </c>
      <c r="G1381" s="333" t="str">
        <f t="shared" si="67"/>
        <v>项</v>
      </c>
    </row>
    <row r="1382" ht="36" hidden="1" customHeight="1" spans="1:7">
      <c r="A1382" s="268">
        <v>2300306</v>
      </c>
      <c r="B1382" s="234" t="s">
        <v>1123</v>
      </c>
      <c r="C1382" s="272"/>
      <c r="D1382" s="272"/>
      <c r="E1382" s="186">
        <f t="shared" si="65"/>
        <v>0</v>
      </c>
      <c r="F1382" s="187" t="str">
        <f t="shared" si="66"/>
        <v>否</v>
      </c>
      <c r="G1382" s="333" t="str">
        <f t="shared" si="67"/>
        <v>项</v>
      </c>
    </row>
    <row r="1383" ht="36" hidden="1" customHeight="1" spans="1:7">
      <c r="A1383" s="268">
        <v>2300307</v>
      </c>
      <c r="B1383" s="234" t="s">
        <v>906</v>
      </c>
      <c r="C1383" s="272"/>
      <c r="D1383" s="272"/>
      <c r="E1383" s="186">
        <f t="shared" si="65"/>
        <v>0</v>
      </c>
      <c r="F1383" s="187" t="str">
        <f t="shared" si="66"/>
        <v>否</v>
      </c>
      <c r="G1383" s="333" t="str">
        <f t="shared" si="67"/>
        <v>项</v>
      </c>
    </row>
    <row r="1384" ht="36" hidden="1" customHeight="1" spans="1:7">
      <c r="A1384" s="268">
        <v>2300308</v>
      </c>
      <c r="B1384" s="234" t="s">
        <v>1124</v>
      </c>
      <c r="C1384" s="272"/>
      <c r="D1384" s="272"/>
      <c r="E1384" s="186">
        <f t="shared" si="65"/>
        <v>0</v>
      </c>
      <c r="F1384" s="187" t="str">
        <f t="shared" si="66"/>
        <v>否</v>
      </c>
      <c r="G1384" s="333" t="str">
        <f t="shared" si="67"/>
        <v>项</v>
      </c>
    </row>
    <row r="1385" ht="36" hidden="1" customHeight="1" spans="1:7">
      <c r="A1385" s="268">
        <v>2300310</v>
      </c>
      <c r="B1385" s="234" t="s">
        <v>907</v>
      </c>
      <c r="C1385" s="272"/>
      <c r="D1385" s="272"/>
      <c r="E1385" s="186">
        <f t="shared" si="65"/>
        <v>0</v>
      </c>
      <c r="F1385" s="187" t="str">
        <f t="shared" si="66"/>
        <v>否</v>
      </c>
      <c r="G1385" s="333" t="str">
        <f t="shared" si="67"/>
        <v>项</v>
      </c>
    </row>
    <row r="1386" ht="36" hidden="1" customHeight="1" spans="1:7">
      <c r="A1386" s="268">
        <v>2300311</v>
      </c>
      <c r="B1386" s="234" t="s">
        <v>908</v>
      </c>
      <c r="C1386" s="272"/>
      <c r="D1386" s="272"/>
      <c r="E1386" s="186">
        <f t="shared" si="65"/>
        <v>0</v>
      </c>
      <c r="F1386" s="187" t="str">
        <f t="shared" si="66"/>
        <v>否</v>
      </c>
      <c r="G1386" s="333" t="str">
        <f t="shared" si="67"/>
        <v>项</v>
      </c>
    </row>
    <row r="1387" ht="36" hidden="1" customHeight="1" spans="1:7">
      <c r="A1387" s="268">
        <v>2300312</v>
      </c>
      <c r="B1387" s="234" t="s">
        <v>1125</v>
      </c>
      <c r="C1387" s="272"/>
      <c r="D1387" s="272"/>
      <c r="E1387" s="186">
        <f t="shared" si="65"/>
        <v>0</v>
      </c>
      <c r="F1387" s="187" t="str">
        <f t="shared" si="66"/>
        <v>否</v>
      </c>
      <c r="G1387" s="333" t="str">
        <f t="shared" si="67"/>
        <v>项</v>
      </c>
    </row>
    <row r="1388" ht="36" hidden="1" customHeight="1" spans="1:7">
      <c r="A1388" s="268">
        <v>2300313</v>
      </c>
      <c r="B1388" s="234" t="s">
        <v>1126</v>
      </c>
      <c r="C1388" s="272"/>
      <c r="D1388" s="272"/>
      <c r="E1388" s="186">
        <f t="shared" si="65"/>
        <v>0</v>
      </c>
      <c r="F1388" s="187" t="str">
        <f t="shared" si="66"/>
        <v>否</v>
      </c>
      <c r="G1388" s="333" t="str">
        <f t="shared" si="67"/>
        <v>项</v>
      </c>
    </row>
    <row r="1389" ht="36" hidden="1" customHeight="1" spans="1:7">
      <c r="A1389" s="268">
        <v>2300314</v>
      </c>
      <c r="B1389" s="234" t="s">
        <v>909</v>
      </c>
      <c r="C1389" s="272"/>
      <c r="D1389" s="272"/>
      <c r="E1389" s="186">
        <f t="shared" si="65"/>
        <v>0</v>
      </c>
      <c r="F1389" s="187" t="str">
        <f t="shared" si="66"/>
        <v>否</v>
      </c>
      <c r="G1389" s="333" t="str">
        <f t="shared" si="67"/>
        <v>项</v>
      </c>
    </row>
    <row r="1390" ht="36" hidden="1" customHeight="1" spans="1:7">
      <c r="A1390" s="268">
        <v>2300315</v>
      </c>
      <c r="B1390" s="234" t="s">
        <v>1127</v>
      </c>
      <c r="C1390" s="272"/>
      <c r="D1390" s="272"/>
      <c r="E1390" s="186">
        <f t="shared" si="65"/>
        <v>0</v>
      </c>
      <c r="F1390" s="187" t="str">
        <f t="shared" si="66"/>
        <v>否</v>
      </c>
      <c r="G1390" s="333" t="str">
        <f t="shared" si="67"/>
        <v>项</v>
      </c>
    </row>
    <row r="1391" ht="36" hidden="1" customHeight="1" spans="1:7">
      <c r="A1391" s="268">
        <v>2300316</v>
      </c>
      <c r="B1391" s="234" t="s">
        <v>1128</v>
      </c>
      <c r="C1391" s="272"/>
      <c r="D1391" s="272"/>
      <c r="E1391" s="186">
        <f t="shared" si="65"/>
        <v>0</v>
      </c>
      <c r="F1391" s="187" t="str">
        <f t="shared" si="66"/>
        <v>否</v>
      </c>
      <c r="G1391" s="333" t="str">
        <f t="shared" si="67"/>
        <v>项</v>
      </c>
    </row>
    <row r="1392" ht="36" hidden="1" customHeight="1" spans="1:7">
      <c r="A1392" s="268">
        <v>2300317</v>
      </c>
      <c r="B1392" s="234" t="s">
        <v>1129</v>
      </c>
      <c r="C1392" s="272"/>
      <c r="D1392" s="272"/>
      <c r="E1392" s="186">
        <f t="shared" ref="E1392:E1425" si="68">IF(C1392&lt;0,"",IFERROR(D1392/C1392-1,0))</f>
        <v>0</v>
      </c>
      <c r="F1392" s="187" t="str">
        <f t="shared" si="66"/>
        <v>否</v>
      </c>
      <c r="G1392" s="333" t="str">
        <f t="shared" si="67"/>
        <v>项</v>
      </c>
    </row>
    <row r="1393" ht="36" hidden="1" customHeight="1" spans="1:7">
      <c r="A1393" s="268">
        <v>2300320</v>
      </c>
      <c r="B1393" s="234" t="s">
        <v>1130</v>
      </c>
      <c r="C1393" s="272"/>
      <c r="D1393" s="272"/>
      <c r="E1393" s="186">
        <f t="shared" si="68"/>
        <v>0</v>
      </c>
      <c r="F1393" s="187" t="str">
        <f t="shared" si="66"/>
        <v>否</v>
      </c>
      <c r="G1393" s="333" t="str">
        <f t="shared" si="67"/>
        <v>项</v>
      </c>
    </row>
    <row r="1394" ht="36" hidden="1" customHeight="1" spans="1:7">
      <c r="A1394" s="268">
        <v>2300321</v>
      </c>
      <c r="B1394" s="234" t="s">
        <v>910</v>
      </c>
      <c r="C1394" s="272"/>
      <c r="D1394" s="272"/>
      <c r="E1394" s="186">
        <f t="shared" si="68"/>
        <v>0</v>
      </c>
      <c r="F1394" s="187" t="str">
        <f t="shared" si="66"/>
        <v>否</v>
      </c>
      <c r="G1394" s="333" t="str">
        <f t="shared" si="67"/>
        <v>项</v>
      </c>
    </row>
    <row r="1395" ht="36" hidden="1" customHeight="1" spans="1:7">
      <c r="A1395" s="268">
        <v>2300322</v>
      </c>
      <c r="B1395" s="234" t="s">
        <v>1131</v>
      </c>
      <c r="C1395" s="272"/>
      <c r="D1395" s="272"/>
      <c r="E1395" s="186">
        <f t="shared" si="68"/>
        <v>0</v>
      </c>
      <c r="F1395" s="187" t="str">
        <f t="shared" si="66"/>
        <v>否</v>
      </c>
      <c r="G1395" s="333" t="str">
        <f t="shared" si="67"/>
        <v>项</v>
      </c>
    </row>
    <row r="1396" ht="36" hidden="1" customHeight="1" spans="1:7">
      <c r="A1396" s="268">
        <v>2300324</v>
      </c>
      <c r="B1396" s="234" t="s">
        <v>1132</v>
      </c>
      <c r="C1396" s="272"/>
      <c r="D1396" s="272"/>
      <c r="E1396" s="186">
        <f t="shared" si="68"/>
        <v>0</v>
      </c>
      <c r="F1396" s="187" t="str">
        <f t="shared" si="66"/>
        <v>否</v>
      </c>
      <c r="G1396" s="333" t="str">
        <f t="shared" si="67"/>
        <v>项</v>
      </c>
    </row>
    <row r="1397" ht="36" hidden="1" customHeight="1" spans="1:7">
      <c r="A1397" s="268">
        <v>2300399</v>
      </c>
      <c r="B1397" s="234" t="s">
        <v>911</v>
      </c>
      <c r="C1397" s="272"/>
      <c r="D1397" s="272"/>
      <c r="E1397" s="186">
        <f t="shared" si="68"/>
        <v>0</v>
      </c>
      <c r="F1397" s="187" t="str">
        <f t="shared" si="66"/>
        <v>否</v>
      </c>
      <c r="G1397" s="333" t="str">
        <f t="shared" si="67"/>
        <v>项</v>
      </c>
    </row>
    <row r="1398" ht="32" customHeight="1" spans="1:7">
      <c r="A1398" s="364">
        <v>23006</v>
      </c>
      <c r="B1398" s="363" t="s">
        <v>1133</v>
      </c>
      <c r="C1398" s="272">
        <f>SUM(C1399:C1400)</f>
        <v>6500</v>
      </c>
      <c r="D1398" s="272">
        <f>SUM(D1399:D1400)</f>
        <v>13000</v>
      </c>
      <c r="E1398" s="186">
        <f t="shared" si="68"/>
        <v>1</v>
      </c>
      <c r="F1398" s="187" t="str">
        <f t="shared" si="66"/>
        <v>是</v>
      </c>
      <c r="G1398" s="333" t="str">
        <f t="shared" si="67"/>
        <v>款</v>
      </c>
    </row>
    <row r="1399" ht="36" hidden="1" customHeight="1" spans="1:7">
      <c r="A1399" s="364">
        <v>2300601</v>
      </c>
      <c r="B1399" s="234" t="s">
        <v>1134</v>
      </c>
      <c r="C1399" s="272"/>
      <c r="D1399" s="272"/>
      <c r="E1399" s="186">
        <f t="shared" si="68"/>
        <v>0</v>
      </c>
      <c r="F1399" s="187" t="str">
        <f t="shared" si="66"/>
        <v>否</v>
      </c>
      <c r="G1399" s="333" t="str">
        <f t="shared" si="67"/>
        <v>项</v>
      </c>
    </row>
    <row r="1400" ht="32" customHeight="1" spans="1:7">
      <c r="A1400" s="364">
        <v>2300602</v>
      </c>
      <c r="B1400" s="234" t="s">
        <v>1135</v>
      </c>
      <c r="C1400" s="272">
        <v>6500</v>
      </c>
      <c r="D1400" s="272">
        <v>13000</v>
      </c>
      <c r="E1400" s="186">
        <f t="shared" si="68"/>
        <v>1</v>
      </c>
      <c r="F1400" s="187" t="str">
        <f t="shared" si="66"/>
        <v>是</v>
      </c>
      <c r="G1400" s="333" t="str">
        <f t="shared" si="67"/>
        <v>项</v>
      </c>
    </row>
    <row r="1401" ht="36" hidden="1" customHeight="1" spans="1:7">
      <c r="A1401" s="268">
        <v>23008</v>
      </c>
      <c r="B1401" s="363" t="s">
        <v>1136</v>
      </c>
      <c r="C1401" s="272"/>
      <c r="D1401" s="272"/>
      <c r="E1401" s="186">
        <f t="shared" si="68"/>
        <v>0</v>
      </c>
      <c r="F1401" s="187" t="str">
        <f t="shared" si="66"/>
        <v>否</v>
      </c>
      <c r="G1401" s="333" t="str">
        <f t="shared" si="67"/>
        <v>款</v>
      </c>
    </row>
    <row r="1402" ht="36" hidden="1" customHeight="1" spans="1:7">
      <c r="A1402" s="268">
        <v>23011</v>
      </c>
      <c r="B1402" s="363" t="s">
        <v>1137</v>
      </c>
      <c r="C1402" s="272">
        <f>SUM(C1403,C1407:C1408)</f>
        <v>0</v>
      </c>
      <c r="D1402" s="272">
        <f>SUM(D1403,D1407:D1408)</f>
        <v>0</v>
      </c>
      <c r="E1402" s="186">
        <f t="shared" si="68"/>
        <v>0</v>
      </c>
      <c r="F1402" s="187" t="str">
        <f t="shared" si="66"/>
        <v>否</v>
      </c>
      <c r="G1402" s="333" t="str">
        <f t="shared" si="67"/>
        <v>款</v>
      </c>
    </row>
    <row r="1403" ht="36" hidden="1" customHeight="1" spans="1:7">
      <c r="A1403" s="268">
        <v>2301101</v>
      </c>
      <c r="B1403" s="234" t="s">
        <v>1138</v>
      </c>
      <c r="C1403" s="272">
        <f>SUM(C1404:C1406)</f>
        <v>0</v>
      </c>
      <c r="D1403" s="272">
        <f>SUM(D1404:D1406)</f>
        <v>0</v>
      </c>
      <c r="E1403" s="186">
        <f t="shared" si="68"/>
        <v>0</v>
      </c>
      <c r="F1403" s="187" t="str">
        <f t="shared" si="66"/>
        <v>否</v>
      </c>
      <c r="G1403" s="333" t="str">
        <f t="shared" si="67"/>
        <v>项</v>
      </c>
    </row>
    <row r="1404" ht="36" hidden="1" customHeight="1" spans="1:7">
      <c r="A1404" s="268"/>
      <c r="B1404" s="238" t="s">
        <v>1139</v>
      </c>
      <c r="C1404" s="272"/>
      <c r="D1404" s="272"/>
      <c r="E1404" s="186">
        <f t="shared" si="68"/>
        <v>0</v>
      </c>
      <c r="F1404" s="187" t="str">
        <f t="shared" si="66"/>
        <v>否</v>
      </c>
      <c r="G1404" s="333" t="str">
        <f t="shared" si="67"/>
        <v>项</v>
      </c>
    </row>
    <row r="1405" ht="36" hidden="1" customHeight="1" spans="1:7">
      <c r="A1405" s="268"/>
      <c r="B1405" s="238" t="s">
        <v>1140</v>
      </c>
      <c r="C1405" s="272"/>
      <c r="D1405" s="272"/>
      <c r="E1405" s="186">
        <f t="shared" si="68"/>
        <v>0</v>
      </c>
      <c r="F1405" s="187" t="str">
        <f t="shared" si="66"/>
        <v>否</v>
      </c>
      <c r="G1405" s="333" t="str">
        <f t="shared" si="67"/>
        <v>项</v>
      </c>
    </row>
    <row r="1406" ht="36" hidden="1" customHeight="1" spans="1:7">
      <c r="A1406" s="268"/>
      <c r="B1406" s="238" t="s">
        <v>1141</v>
      </c>
      <c r="C1406" s="272"/>
      <c r="D1406" s="272"/>
      <c r="E1406" s="186">
        <f t="shared" si="68"/>
        <v>0</v>
      </c>
      <c r="F1406" s="187" t="str">
        <f t="shared" si="66"/>
        <v>否</v>
      </c>
      <c r="G1406" s="333" t="str">
        <f t="shared" si="67"/>
        <v>项</v>
      </c>
    </row>
    <row r="1407" ht="36" hidden="1" customHeight="1" spans="1:7">
      <c r="A1407" s="268"/>
      <c r="B1407" s="234" t="s">
        <v>1142</v>
      </c>
      <c r="C1407" s="272"/>
      <c r="D1407" s="272"/>
      <c r="E1407" s="186">
        <f t="shared" si="68"/>
        <v>0</v>
      </c>
      <c r="F1407" s="187" t="str">
        <f t="shared" si="66"/>
        <v>否</v>
      </c>
      <c r="G1407" s="333" t="str">
        <f t="shared" si="67"/>
        <v>项</v>
      </c>
    </row>
    <row r="1408" ht="36" hidden="1" customHeight="1" spans="1:7">
      <c r="A1408" s="268">
        <v>2301104</v>
      </c>
      <c r="B1408" s="234" t="s">
        <v>1143</v>
      </c>
      <c r="C1408" s="272"/>
      <c r="D1408" s="272"/>
      <c r="E1408" s="186">
        <f t="shared" si="68"/>
        <v>0</v>
      </c>
      <c r="F1408" s="187" t="str">
        <f t="shared" si="66"/>
        <v>否</v>
      </c>
      <c r="G1408" s="333" t="str">
        <f t="shared" si="67"/>
        <v>项</v>
      </c>
    </row>
    <row r="1409" ht="36" hidden="1" customHeight="1" spans="1:7">
      <c r="A1409" s="365">
        <v>23015</v>
      </c>
      <c r="B1409" s="363" t="s">
        <v>1144</v>
      </c>
      <c r="C1409" s="272"/>
      <c r="D1409" s="272"/>
      <c r="E1409" s="186">
        <f t="shared" si="68"/>
        <v>0</v>
      </c>
      <c r="F1409" s="187" t="str">
        <f t="shared" si="66"/>
        <v>否</v>
      </c>
      <c r="G1409" s="333" t="str">
        <f t="shared" si="67"/>
        <v>款</v>
      </c>
    </row>
    <row r="1410" ht="36" hidden="1" customHeight="1" spans="1:7">
      <c r="A1410" s="365">
        <v>23016</v>
      </c>
      <c r="B1410" s="363" t="s">
        <v>1145</v>
      </c>
      <c r="C1410" s="272"/>
      <c r="D1410" s="272"/>
      <c r="E1410" s="186">
        <f t="shared" si="68"/>
        <v>0</v>
      </c>
      <c r="F1410" s="187" t="str">
        <f t="shared" si="66"/>
        <v>否</v>
      </c>
      <c r="G1410" s="333" t="str">
        <f t="shared" si="67"/>
        <v>款</v>
      </c>
    </row>
    <row r="1411" ht="36" hidden="1" customHeight="1" spans="1:7">
      <c r="A1411" s="365">
        <v>23021</v>
      </c>
      <c r="B1411" s="363" t="s">
        <v>1146</v>
      </c>
      <c r="C1411" s="272">
        <f>SUM(C1412:C1415)</f>
        <v>0</v>
      </c>
      <c r="D1411" s="272">
        <f>SUM(D1412:D1415)</f>
        <v>0</v>
      </c>
      <c r="E1411" s="186">
        <f t="shared" si="68"/>
        <v>0</v>
      </c>
      <c r="F1411" s="187" t="str">
        <f t="shared" si="66"/>
        <v>否</v>
      </c>
      <c r="G1411" s="333" t="str">
        <f t="shared" si="67"/>
        <v>款</v>
      </c>
    </row>
    <row r="1412" ht="36" hidden="1" customHeight="1" spans="1:7">
      <c r="A1412" s="365">
        <v>2302101</v>
      </c>
      <c r="B1412" s="234" t="s">
        <v>1147</v>
      </c>
      <c r="C1412" s="272"/>
      <c r="D1412" s="272"/>
      <c r="E1412" s="186">
        <f t="shared" si="68"/>
        <v>0</v>
      </c>
      <c r="F1412" s="187" t="str">
        <f t="shared" ref="F1412:F1425" si="69">IF(LEN(A1412)=3,"是",IF(B1412&lt;&gt;"",IF(SUM(C1412:D1412)&lt;&gt;0,"是","否"),"是"))</f>
        <v>否</v>
      </c>
      <c r="G1412" s="333" t="str">
        <f t="shared" ref="G1412:G1425" si="70">IF(LEN(A1412)=3,"类",IF(LEN(A1412)=5,"款","项"))</f>
        <v>项</v>
      </c>
    </row>
    <row r="1413" ht="36" hidden="1" customHeight="1" spans="1:7">
      <c r="A1413" s="365">
        <v>2302102</v>
      </c>
      <c r="B1413" s="234" t="s">
        <v>1148</v>
      </c>
      <c r="C1413" s="272"/>
      <c r="D1413" s="272"/>
      <c r="E1413" s="186">
        <f t="shared" si="68"/>
        <v>0</v>
      </c>
      <c r="F1413" s="187" t="str">
        <f t="shared" si="69"/>
        <v>否</v>
      </c>
      <c r="G1413" s="333" t="str">
        <f t="shared" si="70"/>
        <v>项</v>
      </c>
    </row>
    <row r="1414" ht="36" hidden="1" customHeight="1" spans="1:7">
      <c r="A1414" s="365">
        <v>2302103</v>
      </c>
      <c r="B1414" s="234" t="s">
        <v>1149</v>
      </c>
      <c r="C1414" s="272"/>
      <c r="D1414" s="272"/>
      <c r="E1414" s="186">
        <f t="shared" si="68"/>
        <v>0</v>
      </c>
      <c r="F1414" s="187" t="str">
        <f t="shared" si="69"/>
        <v>否</v>
      </c>
      <c r="G1414" s="333" t="str">
        <f t="shared" si="70"/>
        <v>项</v>
      </c>
    </row>
    <row r="1415" ht="36" hidden="1" customHeight="1" spans="1:7">
      <c r="A1415" s="365">
        <v>2302199</v>
      </c>
      <c r="B1415" s="234" t="s">
        <v>1150</v>
      </c>
      <c r="C1415" s="272"/>
      <c r="D1415" s="272"/>
      <c r="E1415" s="186">
        <f t="shared" si="68"/>
        <v>0</v>
      </c>
      <c r="F1415" s="187" t="str">
        <f t="shared" si="69"/>
        <v>否</v>
      </c>
      <c r="G1415" s="333" t="str">
        <f t="shared" si="70"/>
        <v>项</v>
      </c>
    </row>
    <row r="1416" ht="32" customHeight="1" spans="1:7">
      <c r="A1416" s="268">
        <v>231</v>
      </c>
      <c r="B1416" s="147" t="s">
        <v>1151</v>
      </c>
      <c r="C1416" s="362">
        <f>SUM(C1417,C1421:C1422)</f>
        <v>54745</v>
      </c>
      <c r="D1416" s="362">
        <f>SUM(D1417,D1421:D1422)</f>
        <v>128812</v>
      </c>
      <c r="E1416" s="186">
        <f t="shared" si="68"/>
        <v>1.353</v>
      </c>
      <c r="F1416" s="187" t="str">
        <f t="shared" si="69"/>
        <v>是</v>
      </c>
      <c r="G1416" s="333" t="str">
        <f t="shared" si="70"/>
        <v>类</v>
      </c>
    </row>
    <row r="1417" ht="32" customHeight="1" spans="1:7">
      <c r="A1417" s="366">
        <v>2310301</v>
      </c>
      <c r="B1417" s="363" t="s">
        <v>1152</v>
      </c>
      <c r="C1417" s="362">
        <f>SUM(C1418:C1420)</f>
        <v>54047</v>
      </c>
      <c r="D1417" s="362">
        <f>SUM(D1418:D1420)</f>
        <v>128072</v>
      </c>
      <c r="E1417" s="186">
        <f t="shared" si="68"/>
        <v>1.37</v>
      </c>
      <c r="F1417" s="187" t="str">
        <f t="shared" si="69"/>
        <v>是</v>
      </c>
      <c r="G1417" s="333" t="str">
        <f t="shared" si="70"/>
        <v>项</v>
      </c>
    </row>
    <row r="1418" ht="32" customHeight="1" spans="1:7">
      <c r="A1418" s="366"/>
      <c r="B1418" s="234" t="s">
        <v>1153</v>
      </c>
      <c r="C1418" s="272">
        <v>5447</v>
      </c>
      <c r="D1418" s="272">
        <v>10522</v>
      </c>
      <c r="E1418" s="186">
        <f t="shared" si="68"/>
        <v>0.932</v>
      </c>
      <c r="F1418" s="187" t="str">
        <f t="shared" si="69"/>
        <v>是</v>
      </c>
      <c r="G1418" s="333" t="str">
        <f t="shared" si="70"/>
        <v>项</v>
      </c>
    </row>
    <row r="1419" ht="32" customHeight="1" spans="1:7">
      <c r="A1419" s="366"/>
      <c r="B1419" s="234" t="s">
        <v>1154</v>
      </c>
      <c r="C1419" s="272">
        <v>48600</v>
      </c>
      <c r="D1419" s="272">
        <v>112900</v>
      </c>
      <c r="E1419" s="186">
        <f t="shared" si="68"/>
        <v>1.323</v>
      </c>
      <c r="F1419" s="187" t="str">
        <f t="shared" si="69"/>
        <v>是</v>
      </c>
      <c r="G1419" s="333" t="str">
        <f t="shared" si="70"/>
        <v>项</v>
      </c>
    </row>
    <row r="1420" ht="32" customHeight="1" spans="1:7">
      <c r="A1420" s="366"/>
      <c r="B1420" s="234" t="s">
        <v>1155</v>
      </c>
      <c r="C1420" s="272"/>
      <c r="D1420" s="272">
        <v>4650</v>
      </c>
      <c r="E1420" s="186">
        <f t="shared" si="68"/>
        <v>0</v>
      </c>
      <c r="F1420" s="187" t="str">
        <f t="shared" si="69"/>
        <v>是</v>
      </c>
      <c r="G1420" s="333" t="str">
        <f t="shared" si="70"/>
        <v>项</v>
      </c>
    </row>
    <row r="1421" ht="32" customHeight="1" spans="1:7">
      <c r="A1421" s="366">
        <v>2310302</v>
      </c>
      <c r="B1421" s="363" t="s">
        <v>1156</v>
      </c>
      <c r="C1421" s="362">
        <v>698</v>
      </c>
      <c r="D1421" s="362">
        <v>740</v>
      </c>
      <c r="E1421" s="186">
        <f t="shared" si="68"/>
        <v>0.06</v>
      </c>
      <c r="F1421" s="187" t="str">
        <f t="shared" si="69"/>
        <v>是</v>
      </c>
      <c r="G1421" s="333" t="str">
        <f t="shared" si="70"/>
        <v>项</v>
      </c>
    </row>
    <row r="1422" ht="36" hidden="1" customHeight="1" spans="1:7">
      <c r="A1422" s="366">
        <v>2310399</v>
      </c>
      <c r="B1422" s="363" t="s">
        <v>1157</v>
      </c>
      <c r="C1422" s="362"/>
      <c r="D1422" s="362"/>
      <c r="E1422" s="186">
        <f t="shared" si="68"/>
        <v>0</v>
      </c>
      <c r="F1422" s="187" t="str">
        <f t="shared" si="69"/>
        <v>否</v>
      </c>
      <c r="G1422" s="333" t="str">
        <f t="shared" si="70"/>
        <v>项</v>
      </c>
    </row>
    <row r="1423" ht="36" hidden="1" customHeight="1" spans="1:7">
      <c r="A1423" s="367">
        <v>23009</v>
      </c>
      <c r="B1423" s="368" t="s">
        <v>1158</v>
      </c>
      <c r="C1423" s="362"/>
      <c r="D1423" s="362"/>
      <c r="E1423" s="186">
        <f t="shared" si="68"/>
        <v>0</v>
      </c>
      <c r="F1423" s="187" t="str">
        <f t="shared" si="69"/>
        <v>否</v>
      </c>
      <c r="G1423" s="333" t="str">
        <f t="shared" si="70"/>
        <v>款</v>
      </c>
    </row>
    <row r="1424" ht="36" hidden="1" customHeight="1" spans="1:7">
      <c r="A1424" s="367" t="s">
        <v>1159</v>
      </c>
      <c r="B1424" s="361" t="s">
        <v>1160</v>
      </c>
      <c r="C1424" s="362"/>
      <c r="D1424" s="362"/>
      <c r="E1424" s="186">
        <f t="shared" si="68"/>
        <v>0</v>
      </c>
      <c r="F1424" s="187" t="str">
        <f t="shared" si="69"/>
        <v>否</v>
      </c>
      <c r="G1424" s="333" t="str">
        <f t="shared" si="70"/>
        <v>项</v>
      </c>
    </row>
    <row r="1425" ht="32" customHeight="1" spans="1:7">
      <c r="A1425" s="369"/>
      <c r="B1425" s="143" t="s">
        <v>1161</v>
      </c>
      <c r="C1425" s="362">
        <f>SUM(C1325:C1326,C1416,C1423:C1424)</f>
        <v>420000</v>
      </c>
      <c r="D1425" s="362">
        <f>SUM(D1325:D1326,D1416,D1423:D1424)</f>
        <v>484250</v>
      </c>
      <c r="E1425" s="186">
        <f t="shared" si="68"/>
        <v>0.153</v>
      </c>
      <c r="F1425" s="187" t="str">
        <f t="shared" si="69"/>
        <v>是</v>
      </c>
      <c r="G1425" s="333" t="str">
        <f t="shared" si="70"/>
        <v>项</v>
      </c>
    </row>
  </sheetData>
  <autoFilter ref="A3:F1425">
    <filterColumn colId="5">
      <customFilters>
        <customFilter operator="equal" val="是"/>
      </customFilters>
    </filterColumn>
    <extLst/>
  </autoFilter>
  <mergeCells count="1">
    <mergeCell ref="B1:E1"/>
  </mergeCells>
  <conditionalFormatting sqref="F4">
    <cfRule type="cellIs" dxfId="2" priority="1476" stopIfTrue="1" operator="lessThan">
      <formula>0</formula>
    </cfRule>
  </conditionalFormatting>
  <conditionalFormatting sqref="F5">
    <cfRule type="cellIs" dxfId="2" priority="1475" stopIfTrue="1" operator="lessThan">
      <formula>0</formula>
    </cfRule>
  </conditionalFormatting>
  <conditionalFormatting sqref="F6">
    <cfRule type="cellIs" dxfId="2" priority="1474" stopIfTrue="1" operator="lessThan">
      <formula>0</formula>
    </cfRule>
  </conditionalFormatting>
  <conditionalFormatting sqref="F7">
    <cfRule type="cellIs" dxfId="2" priority="1473" stopIfTrue="1" operator="lessThan">
      <formula>0</formula>
    </cfRule>
  </conditionalFormatting>
  <conditionalFormatting sqref="F8">
    <cfRule type="cellIs" dxfId="2" priority="1472" stopIfTrue="1" operator="lessThan">
      <formula>0</formula>
    </cfRule>
  </conditionalFormatting>
  <conditionalFormatting sqref="F9">
    <cfRule type="cellIs" dxfId="2" priority="1471" stopIfTrue="1" operator="lessThan">
      <formula>0</formula>
    </cfRule>
  </conditionalFormatting>
  <conditionalFormatting sqref="F10">
    <cfRule type="cellIs" dxfId="2" priority="1470" stopIfTrue="1" operator="lessThan">
      <formula>0</formula>
    </cfRule>
  </conditionalFormatting>
  <conditionalFormatting sqref="F11">
    <cfRule type="cellIs" dxfId="2" priority="1469" stopIfTrue="1" operator="lessThan">
      <formula>0</formula>
    </cfRule>
  </conditionalFormatting>
  <conditionalFormatting sqref="F12">
    <cfRule type="cellIs" dxfId="2" priority="1468" stopIfTrue="1" operator="lessThan">
      <formula>0</formula>
    </cfRule>
  </conditionalFormatting>
  <conditionalFormatting sqref="F13">
    <cfRule type="cellIs" dxfId="2" priority="1467" stopIfTrue="1" operator="lessThan">
      <formula>0</formula>
    </cfRule>
  </conditionalFormatting>
  <conditionalFormatting sqref="F14">
    <cfRule type="cellIs" dxfId="2" priority="1466" stopIfTrue="1" operator="lessThan">
      <formula>0</formula>
    </cfRule>
  </conditionalFormatting>
  <conditionalFormatting sqref="F15">
    <cfRule type="cellIs" dxfId="2" priority="1465" stopIfTrue="1" operator="lessThan">
      <formula>0</formula>
    </cfRule>
  </conditionalFormatting>
  <conditionalFormatting sqref="F16">
    <cfRule type="cellIs" dxfId="2" priority="1464" stopIfTrue="1" operator="lessThan">
      <formula>0</formula>
    </cfRule>
  </conditionalFormatting>
  <conditionalFormatting sqref="F17">
    <cfRule type="cellIs" dxfId="2" priority="1463" stopIfTrue="1" operator="lessThan">
      <formula>0</formula>
    </cfRule>
  </conditionalFormatting>
  <conditionalFormatting sqref="F18">
    <cfRule type="cellIs" dxfId="2" priority="1462" stopIfTrue="1" operator="lessThan">
      <formula>0</formula>
    </cfRule>
  </conditionalFormatting>
  <conditionalFormatting sqref="F19">
    <cfRule type="cellIs" dxfId="2" priority="1461" stopIfTrue="1" operator="lessThan">
      <formula>0</formula>
    </cfRule>
  </conditionalFormatting>
  <conditionalFormatting sqref="F20">
    <cfRule type="cellIs" dxfId="2" priority="1460" stopIfTrue="1" operator="lessThan">
      <formula>0</formula>
    </cfRule>
  </conditionalFormatting>
  <conditionalFormatting sqref="F21">
    <cfRule type="cellIs" dxfId="2" priority="1459" stopIfTrue="1" operator="lessThan">
      <formula>0</formula>
    </cfRule>
  </conditionalFormatting>
  <conditionalFormatting sqref="F22">
    <cfRule type="cellIs" dxfId="2" priority="1458" stopIfTrue="1" operator="lessThan">
      <formula>0</formula>
    </cfRule>
  </conditionalFormatting>
  <conditionalFormatting sqref="F23">
    <cfRule type="cellIs" dxfId="2" priority="1457" stopIfTrue="1" operator="lessThan">
      <formula>0</formula>
    </cfRule>
  </conditionalFormatting>
  <conditionalFormatting sqref="F24">
    <cfRule type="cellIs" dxfId="2" priority="1456" stopIfTrue="1" operator="lessThan">
      <formula>0</formula>
    </cfRule>
  </conditionalFormatting>
  <conditionalFormatting sqref="F25">
    <cfRule type="cellIs" dxfId="2" priority="1455" stopIfTrue="1" operator="lessThan">
      <formula>0</formula>
    </cfRule>
  </conditionalFormatting>
  <conditionalFormatting sqref="F26">
    <cfRule type="cellIs" dxfId="2" priority="1454" stopIfTrue="1" operator="lessThan">
      <formula>0</formula>
    </cfRule>
  </conditionalFormatting>
  <conditionalFormatting sqref="F27">
    <cfRule type="cellIs" dxfId="2" priority="1453" stopIfTrue="1" operator="lessThan">
      <formula>0</formula>
    </cfRule>
  </conditionalFormatting>
  <conditionalFormatting sqref="F28">
    <cfRule type="cellIs" dxfId="2" priority="1452" stopIfTrue="1" operator="lessThan">
      <formula>0</formula>
    </cfRule>
  </conditionalFormatting>
  <conditionalFormatting sqref="F29">
    <cfRule type="cellIs" dxfId="2" priority="1451" stopIfTrue="1" operator="lessThan">
      <formula>0</formula>
    </cfRule>
  </conditionalFormatting>
  <conditionalFormatting sqref="F30">
    <cfRule type="cellIs" dxfId="2" priority="1450" stopIfTrue="1" operator="lessThan">
      <formula>0</formula>
    </cfRule>
  </conditionalFormatting>
  <conditionalFormatting sqref="F31">
    <cfRule type="cellIs" dxfId="2" priority="1449" stopIfTrue="1" operator="lessThan">
      <formula>0</formula>
    </cfRule>
  </conditionalFormatting>
  <conditionalFormatting sqref="F32">
    <cfRule type="cellIs" dxfId="2" priority="1448" stopIfTrue="1" operator="lessThan">
      <formula>0</formula>
    </cfRule>
  </conditionalFormatting>
  <conditionalFormatting sqref="F33">
    <cfRule type="cellIs" dxfId="2" priority="1447" stopIfTrue="1" operator="lessThan">
      <formula>0</formula>
    </cfRule>
  </conditionalFormatting>
  <conditionalFormatting sqref="F34">
    <cfRule type="cellIs" dxfId="2" priority="1446" stopIfTrue="1" operator="lessThan">
      <formula>0</formula>
    </cfRule>
  </conditionalFormatting>
  <conditionalFormatting sqref="F35">
    <cfRule type="cellIs" dxfId="2" priority="1445" stopIfTrue="1" operator="lessThan">
      <formula>0</formula>
    </cfRule>
  </conditionalFormatting>
  <conditionalFormatting sqref="F36">
    <cfRule type="cellIs" dxfId="2" priority="1444" stopIfTrue="1" operator="lessThan">
      <formula>0</formula>
    </cfRule>
  </conditionalFormatting>
  <conditionalFormatting sqref="F37">
    <cfRule type="cellIs" dxfId="2" priority="1443" stopIfTrue="1" operator="lessThan">
      <formula>0</formula>
    </cfRule>
  </conditionalFormatting>
  <conditionalFormatting sqref="F38">
    <cfRule type="cellIs" dxfId="2" priority="1442" stopIfTrue="1" operator="lessThan">
      <formula>0</formula>
    </cfRule>
  </conditionalFormatting>
  <conditionalFormatting sqref="F39">
    <cfRule type="cellIs" dxfId="2" priority="1441" stopIfTrue="1" operator="lessThan">
      <formula>0</formula>
    </cfRule>
  </conditionalFormatting>
  <conditionalFormatting sqref="F40">
    <cfRule type="cellIs" dxfId="2" priority="1440" stopIfTrue="1" operator="lessThan">
      <formula>0</formula>
    </cfRule>
  </conditionalFormatting>
  <conditionalFormatting sqref="F41">
    <cfRule type="cellIs" dxfId="2" priority="1439" stopIfTrue="1" operator="lessThan">
      <formula>0</formula>
    </cfRule>
  </conditionalFormatting>
  <conditionalFormatting sqref="F42">
    <cfRule type="cellIs" dxfId="2" priority="1438" stopIfTrue="1" operator="lessThan">
      <formula>0</formula>
    </cfRule>
  </conditionalFormatting>
  <conditionalFormatting sqref="F43">
    <cfRule type="cellIs" dxfId="2" priority="1437" stopIfTrue="1" operator="lessThan">
      <formula>0</formula>
    </cfRule>
  </conditionalFormatting>
  <conditionalFormatting sqref="F44">
    <cfRule type="cellIs" dxfId="2" priority="1436" stopIfTrue="1" operator="lessThan">
      <formula>0</formula>
    </cfRule>
  </conditionalFormatting>
  <conditionalFormatting sqref="F45">
    <cfRule type="cellIs" dxfId="2" priority="1435" stopIfTrue="1" operator="lessThan">
      <formula>0</formula>
    </cfRule>
  </conditionalFormatting>
  <conditionalFormatting sqref="F46">
    <cfRule type="cellIs" dxfId="2" priority="1434" stopIfTrue="1" operator="lessThan">
      <formula>0</formula>
    </cfRule>
  </conditionalFormatting>
  <conditionalFormatting sqref="F47">
    <cfRule type="cellIs" dxfId="2" priority="1433" stopIfTrue="1" operator="lessThan">
      <formula>0</formula>
    </cfRule>
  </conditionalFormatting>
  <conditionalFormatting sqref="F48">
    <cfRule type="cellIs" dxfId="2" priority="1432" stopIfTrue="1" operator="lessThan">
      <formula>0</formula>
    </cfRule>
  </conditionalFormatting>
  <conditionalFormatting sqref="F49">
    <cfRule type="cellIs" dxfId="2" priority="1431" stopIfTrue="1" operator="lessThan">
      <formula>0</formula>
    </cfRule>
  </conditionalFormatting>
  <conditionalFormatting sqref="F50">
    <cfRule type="cellIs" dxfId="2" priority="1430" stopIfTrue="1" operator="lessThan">
      <formula>0</formula>
    </cfRule>
  </conditionalFormatting>
  <conditionalFormatting sqref="F51">
    <cfRule type="cellIs" dxfId="2" priority="1429" stopIfTrue="1" operator="lessThan">
      <formula>0</formula>
    </cfRule>
  </conditionalFormatting>
  <conditionalFormatting sqref="F52">
    <cfRule type="cellIs" dxfId="2" priority="1428" stopIfTrue="1" operator="lessThan">
      <formula>0</formula>
    </cfRule>
  </conditionalFormatting>
  <conditionalFormatting sqref="F53">
    <cfRule type="cellIs" dxfId="2" priority="1427" stopIfTrue="1" operator="lessThan">
      <formula>0</formula>
    </cfRule>
  </conditionalFormatting>
  <conditionalFormatting sqref="F54">
    <cfRule type="cellIs" dxfId="2" priority="1426" stopIfTrue="1" operator="lessThan">
      <formula>0</formula>
    </cfRule>
  </conditionalFormatting>
  <conditionalFormatting sqref="F55">
    <cfRule type="cellIs" dxfId="2" priority="1425" stopIfTrue="1" operator="lessThan">
      <formula>0</formula>
    </cfRule>
  </conditionalFormatting>
  <conditionalFormatting sqref="F56">
    <cfRule type="cellIs" dxfId="2" priority="1424" stopIfTrue="1" operator="lessThan">
      <formula>0</formula>
    </cfRule>
  </conditionalFormatting>
  <conditionalFormatting sqref="F57">
    <cfRule type="cellIs" dxfId="2" priority="1423" stopIfTrue="1" operator="lessThan">
      <formula>0</formula>
    </cfRule>
  </conditionalFormatting>
  <conditionalFormatting sqref="F58">
    <cfRule type="cellIs" dxfId="2" priority="1422" stopIfTrue="1" operator="lessThan">
      <formula>0</formula>
    </cfRule>
  </conditionalFormatting>
  <conditionalFormatting sqref="F59">
    <cfRule type="cellIs" dxfId="2" priority="1421" stopIfTrue="1" operator="lessThan">
      <formula>0</formula>
    </cfRule>
  </conditionalFormatting>
  <conditionalFormatting sqref="F60">
    <cfRule type="cellIs" dxfId="2" priority="1420" stopIfTrue="1" operator="lessThan">
      <formula>0</formula>
    </cfRule>
  </conditionalFormatting>
  <conditionalFormatting sqref="F61">
    <cfRule type="cellIs" dxfId="2" priority="1419" stopIfTrue="1" operator="lessThan">
      <formula>0</formula>
    </cfRule>
  </conditionalFormatting>
  <conditionalFormatting sqref="F62">
    <cfRule type="cellIs" dxfId="2" priority="1418" stopIfTrue="1" operator="lessThan">
      <formula>0</formula>
    </cfRule>
  </conditionalFormatting>
  <conditionalFormatting sqref="F63">
    <cfRule type="cellIs" dxfId="2" priority="1417" stopIfTrue="1" operator="lessThan">
      <formula>0</formula>
    </cfRule>
  </conditionalFormatting>
  <conditionalFormatting sqref="F64">
    <cfRule type="cellIs" dxfId="2" priority="1416" stopIfTrue="1" operator="lessThan">
      <formula>0</formula>
    </cfRule>
  </conditionalFormatting>
  <conditionalFormatting sqref="F65">
    <cfRule type="cellIs" dxfId="2" priority="1415" stopIfTrue="1" operator="lessThan">
      <formula>0</formula>
    </cfRule>
  </conditionalFormatting>
  <conditionalFormatting sqref="F66">
    <cfRule type="cellIs" dxfId="2" priority="1414" stopIfTrue="1" operator="lessThan">
      <formula>0</formula>
    </cfRule>
  </conditionalFormatting>
  <conditionalFormatting sqref="F67">
    <cfRule type="cellIs" dxfId="2" priority="1413" stopIfTrue="1" operator="lessThan">
      <formula>0</formula>
    </cfRule>
  </conditionalFormatting>
  <conditionalFormatting sqref="F68">
    <cfRule type="cellIs" dxfId="2" priority="1412" stopIfTrue="1" operator="lessThan">
      <formula>0</formula>
    </cfRule>
  </conditionalFormatting>
  <conditionalFormatting sqref="F69">
    <cfRule type="cellIs" dxfId="2" priority="1411" stopIfTrue="1" operator="lessThan">
      <formula>0</formula>
    </cfRule>
  </conditionalFormatting>
  <conditionalFormatting sqref="F70">
    <cfRule type="cellIs" dxfId="2" priority="1410" stopIfTrue="1" operator="lessThan">
      <formula>0</formula>
    </cfRule>
  </conditionalFormatting>
  <conditionalFormatting sqref="F71">
    <cfRule type="cellIs" dxfId="2" priority="1409" stopIfTrue="1" operator="lessThan">
      <formula>0</formula>
    </cfRule>
  </conditionalFormatting>
  <conditionalFormatting sqref="F72">
    <cfRule type="cellIs" dxfId="2" priority="1408" stopIfTrue="1" operator="lessThan">
      <formula>0</formula>
    </cfRule>
  </conditionalFormatting>
  <conditionalFormatting sqref="F73">
    <cfRule type="cellIs" dxfId="2" priority="1407" stopIfTrue="1" operator="lessThan">
      <formula>0</formula>
    </cfRule>
  </conditionalFormatting>
  <conditionalFormatting sqref="F74">
    <cfRule type="cellIs" dxfId="2" priority="1406" stopIfTrue="1" operator="lessThan">
      <formula>0</formula>
    </cfRule>
  </conditionalFormatting>
  <conditionalFormatting sqref="F75">
    <cfRule type="cellIs" dxfId="2" priority="1405" stopIfTrue="1" operator="lessThan">
      <formula>0</formula>
    </cfRule>
  </conditionalFormatting>
  <conditionalFormatting sqref="F76">
    <cfRule type="cellIs" dxfId="2" priority="1404" stopIfTrue="1" operator="lessThan">
      <formula>0</formula>
    </cfRule>
  </conditionalFormatting>
  <conditionalFormatting sqref="F77">
    <cfRule type="cellIs" dxfId="2" priority="1403" stopIfTrue="1" operator="lessThan">
      <formula>0</formula>
    </cfRule>
  </conditionalFormatting>
  <conditionalFormatting sqref="F78">
    <cfRule type="cellIs" dxfId="2" priority="1402" stopIfTrue="1" operator="lessThan">
      <formula>0</formula>
    </cfRule>
  </conditionalFormatting>
  <conditionalFormatting sqref="F79">
    <cfRule type="cellIs" dxfId="2" priority="1401" stopIfTrue="1" operator="lessThan">
      <formula>0</formula>
    </cfRule>
  </conditionalFormatting>
  <conditionalFormatting sqref="F80">
    <cfRule type="cellIs" dxfId="2" priority="1400" stopIfTrue="1" operator="lessThan">
      <formula>0</formula>
    </cfRule>
  </conditionalFormatting>
  <conditionalFormatting sqref="F81">
    <cfRule type="cellIs" dxfId="2" priority="1399" stopIfTrue="1" operator="lessThan">
      <formula>0</formula>
    </cfRule>
  </conditionalFormatting>
  <conditionalFormatting sqref="F82">
    <cfRule type="cellIs" dxfId="2" priority="1398" stopIfTrue="1" operator="lessThan">
      <formula>0</formula>
    </cfRule>
  </conditionalFormatting>
  <conditionalFormatting sqref="F83">
    <cfRule type="cellIs" dxfId="2" priority="1397" stopIfTrue="1" operator="lessThan">
      <formula>0</formula>
    </cfRule>
  </conditionalFormatting>
  <conditionalFormatting sqref="F84">
    <cfRule type="cellIs" dxfId="2" priority="1396" stopIfTrue="1" operator="lessThan">
      <formula>0</formula>
    </cfRule>
  </conditionalFormatting>
  <conditionalFormatting sqref="F85">
    <cfRule type="cellIs" dxfId="2" priority="1395" stopIfTrue="1" operator="lessThan">
      <formula>0</formula>
    </cfRule>
  </conditionalFormatting>
  <conditionalFormatting sqref="F86">
    <cfRule type="cellIs" dxfId="2" priority="1394" stopIfTrue="1" operator="lessThan">
      <formula>0</formula>
    </cfRule>
  </conditionalFormatting>
  <conditionalFormatting sqref="F87">
    <cfRule type="cellIs" dxfId="2" priority="1393" stopIfTrue="1" operator="lessThan">
      <formula>0</formula>
    </cfRule>
  </conditionalFormatting>
  <conditionalFormatting sqref="F88">
    <cfRule type="cellIs" dxfId="2" priority="1392" stopIfTrue="1" operator="lessThan">
      <formula>0</formula>
    </cfRule>
  </conditionalFormatting>
  <conditionalFormatting sqref="F89">
    <cfRule type="cellIs" dxfId="2" priority="1391" stopIfTrue="1" operator="lessThan">
      <formula>0</formula>
    </cfRule>
  </conditionalFormatting>
  <conditionalFormatting sqref="F90">
    <cfRule type="cellIs" dxfId="2" priority="1390" stopIfTrue="1" operator="lessThan">
      <formula>0</formula>
    </cfRule>
  </conditionalFormatting>
  <conditionalFormatting sqref="F91">
    <cfRule type="cellIs" dxfId="2" priority="1389" stopIfTrue="1" operator="lessThan">
      <formula>0</formula>
    </cfRule>
  </conditionalFormatting>
  <conditionalFormatting sqref="F92">
    <cfRule type="cellIs" dxfId="2" priority="1388" stopIfTrue="1" operator="lessThan">
      <formula>0</formula>
    </cfRule>
  </conditionalFormatting>
  <conditionalFormatting sqref="F93">
    <cfRule type="cellIs" dxfId="2" priority="1387" stopIfTrue="1" operator="lessThan">
      <formula>0</formula>
    </cfRule>
  </conditionalFormatting>
  <conditionalFormatting sqref="F94">
    <cfRule type="cellIs" dxfId="2" priority="1386" stopIfTrue="1" operator="lessThan">
      <formula>0</formula>
    </cfRule>
  </conditionalFormatting>
  <conditionalFormatting sqref="F95">
    <cfRule type="cellIs" dxfId="2" priority="1385" stopIfTrue="1" operator="lessThan">
      <formula>0</formula>
    </cfRule>
  </conditionalFormatting>
  <conditionalFormatting sqref="F96">
    <cfRule type="cellIs" dxfId="2" priority="1384" stopIfTrue="1" operator="lessThan">
      <formula>0</formula>
    </cfRule>
  </conditionalFormatting>
  <conditionalFormatting sqref="F97">
    <cfRule type="cellIs" dxfId="2" priority="1383" stopIfTrue="1" operator="lessThan">
      <formula>0</formula>
    </cfRule>
  </conditionalFormatting>
  <conditionalFormatting sqref="F98">
    <cfRule type="cellIs" dxfId="2" priority="1382" stopIfTrue="1" operator="lessThan">
      <formula>0</formula>
    </cfRule>
  </conditionalFormatting>
  <conditionalFormatting sqref="F99">
    <cfRule type="cellIs" dxfId="2" priority="1381" stopIfTrue="1" operator="lessThan">
      <formula>0</formula>
    </cfRule>
  </conditionalFormatting>
  <conditionalFormatting sqref="F100">
    <cfRule type="cellIs" dxfId="2" priority="1380" stopIfTrue="1" operator="lessThan">
      <formula>0</formula>
    </cfRule>
  </conditionalFormatting>
  <conditionalFormatting sqref="F101">
    <cfRule type="cellIs" dxfId="2" priority="1379" stopIfTrue="1" operator="lessThan">
      <formula>0</formula>
    </cfRule>
  </conditionalFormatting>
  <conditionalFormatting sqref="F102">
    <cfRule type="cellIs" dxfId="2" priority="1378" stopIfTrue="1" operator="lessThan">
      <formula>0</formula>
    </cfRule>
  </conditionalFormatting>
  <conditionalFormatting sqref="F103">
    <cfRule type="cellIs" dxfId="2" priority="1377" stopIfTrue="1" operator="lessThan">
      <formula>0</formula>
    </cfRule>
  </conditionalFormatting>
  <conditionalFormatting sqref="F104">
    <cfRule type="cellIs" dxfId="2" priority="1376" stopIfTrue="1" operator="lessThan">
      <formula>0</formula>
    </cfRule>
  </conditionalFormatting>
  <conditionalFormatting sqref="F105">
    <cfRule type="cellIs" dxfId="2" priority="1375" stopIfTrue="1" operator="lessThan">
      <formula>0</formula>
    </cfRule>
  </conditionalFormatting>
  <conditionalFormatting sqref="F106">
    <cfRule type="cellIs" dxfId="2" priority="1374" stopIfTrue="1" operator="lessThan">
      <formula>0</formula>
    </cfRule>
  </conditionalFormatting>
  <conditionalFormatting sqref="F107">
    <cfRule type="cellIs" dxfId="2" priority="1373" stopIfTrue="1" operator="lessThan">
      <formula>0</formula>
    </cfRule>
  </conditionalFormatting>
  <conditionalFormatting sqref="F108">
    <cfRule type="cellIs" dxfId="2" priority="1372" stopIfTrue="1" operator="lessThan">
      <formula>0</formula>
    </cfRule>
  </conditionalFormatting>
  <conditionalFormatting sqref="F109">
    <cfRule type="cellIs" dxfId="2" priority="1371" stopIfTrue="1" operator="lessThan">
      <formula>0</formula>
    </cfRule>
  </conditionalFormatting>
  <conditionalFormatting sqref="F110">
    <cfRule type="cellIs" dxfId="2" priority="1370" stopIfTrue="1" operator="lessThan">
      <formula>0</formula>
    </cfRule>
  </conditionalFormatting>
  <conditionalFormatting sqref="F111">
    <cfRule type="cellIs" dxfId="2" priority="1369" stopIfTrue="1" operator="lessThan">
      <formula>0</formula>
    </cfRule>
  </conditionalFormatting>
  <conditionalFormatting sqref="F112">
    <cfRule type="cellIs" dxfId="2" priority="1368" stopIfTrue="1" operator="lessThan">
      <formula>0</formula>
    </cfRule>
  </conditionalFormatting>
  <conditionalFormatting sqref="F113">
    <cfRule type="cellIs" dxfId="2" priority="1367" stopIfTrue="1" operator="lessThan">
      <formula>0</formula>
    </cfRule>
  </conditionalFormatting>
  <conditionalFormatting sqref="F114">
    <cfRule type="cellIs" dxfId="2" priority="1366" stopIfTrue="1" operator="lessThan">
      <formula>0</formula>
    </cfRule>
  </conditionalFormatting>
  <conditionalFormatting sqref="F115">
    <cfRule type="cellIs" dxfId="2" priority="1365" stopIfTrue="1" operator="lessThan">
      <formula>0</formula>
    </cfRule>
  </conditionalFormatting>
  <conditionalFormatting sqref="F116">
    <cfRule type="cellIs" dxfId="2" priority="1364" stopIfTrue="1" operator="lessThan">
      <formula>0</formula>
    </cfRule>
  </conditionalFormatting>
  <conditionalFormatting sqref="F117">
    <cfRule type="cellIs" dxfId="2" priority="1363" stopIfTrue="1" operator="lessThan">
      <formula>0</formula>
    </cfRule>
  </conditionalFormatting>
  <conditionalFormatting sqref="F118">
    <cfRule type="cellIs" dxfId="2" priority="1362" stopIfTrue="1" operator="lessThan">
      <formula>0</formula>
    </cfRule>
  </conditionalFormatting>
  <conditionalFormatting sqref="F119">
    <cfRule type="cellIs" dxfId="2" priority="1361" stopIfTrue="1" operator="lessThan">
      <formula>0</formula>
    </cfRule>
  </conditionalFormatting>
  <conditionalFormatting sqref="F120">
    <cfRule type="cellIs" dxfId="2" priority="1360" stopIfTrue="1" operator="lessThan">
      <formula>0</formula>
    </cfRule>
  </conditionalFormatting>
  <conditionalFormatting sqref="F121">
    <cfRule type="cellIs" dxfId="2" priority="1359" stopIfTrue="1" operator="lessThan">
      <formula>0</formula>
    </cfRule>
  </conditionalFormatting>
  <conditionalFormatting sqref="F122">
    <cfRule type="cellIs" dxfId="2" priority="1358" stopIfTrue="1" operator="lessThan">
      <formula>0</formula>
    </cfRule>
  </conditionalFormatting>
  <conditionalFormatting sqref="F123">
    <cfRule type="cellIs" dxfId="2" priority="1357" stopIfTrue="1" operator="lessThan">
      <formula>0</formula>
    </cfRule>
  </conditionalFormatting>
  <conditionalFormatting sqref="F124">
    <cfRule type="cellIs" dxfId="2" priority="1356" stopIfTrue="1" operator="lessThan">
      <formula>0</formula>
    </cfRule>
  </conditionalFormatting>
  <conditionalFormatting sqref="F125">
    <cfRule type="cellIs" dxfId="2" priority="1355" stopIfTrue="1" operator="lessThan">
      <formula>0</formula>
    </cfRule>
  </conditionalFormatting>
  <conditionalFormatting sqref="F126">
    <cfRule type="cellIs" dxfId="2" priority="1354" stopIfTrue="1" operator="lessThan">
      <formula>0</formula>
    </cfRule>
  </conditionalFormatting>
  <conditionalFormatting sqref="F127">
    <cfRule type="cellIs" dxfId="2" priority="1353" stopIfTrue="1" operator="lessThan">
      <formula>0</formula>
    </cfRule>
  </conditionalFormatting>
  <conditionalFormatting sqref="F128">
    <cfRule type="cellIs" dxfId="2" priority="1352" stopIfTrue="1" operator="lessThan">
      <formula>0</formula>
    </cfRule>
  </conditionalFormatting>
  <conditionalFormatting sqref="F129">
    <cfRule type="cellIs" dxfId="2" priority="1351" stopIfTrue="1" operator="lessThan">
      <formula>0</formula>
    </cfRule>
  </conditionalFormatting>
  <conditionalFormatting sqref="F130">
    <cfRule type="cellIs" dxfId="2" priority="1350" stopIfTrue="1" operator="lessThan">
      <formula>0</formula>
    </cfRule>
  </conditionalFormatting>
  <conditionalFormatting sqref="F131">
    <cfRule type="cellIs" dxfId="2" priority="1349" stopIfTrue="1" operator="lessThan">
      <formula>0</formula>
    </cfRule>
  </conditionalFormatting>
  <conditionalFormatting sqref="F132">
    <cfRule type="cellIs" dxfId="2" priority="1348" stopIfTrue="1" operator="lessThan">
      <formula>0</formula>
    </cfRule>
  </conditionalFormatting>
  <conditionalFormatting sqref="F133">
    <cfRule type="cellIs" dxfId="2" priority="1347" stopIfTrue="1" operator="lessThan">
      <formula>0</formula>
    </cfRule>
  </conditionalFormatting>
  <conditionalFormatting sqref="F134">
    <cfRule type="cellIs" dxfId="2" priority="1346" stopIfTrue="1" operator="lessThan">
      <formula>0</formula>
    </cfRule>
  </conditionalFormatting>
  <conditionalFormatting sqref="F135">
    <cfRule type="cellIs" dxfId="2" priority="1345" stopIfTrue="1" operator="lessThan">
      <formula>0</formula>
    </cfRule>
  </conditionalFormatting>
  <conditionalFormatting sqref="F136">
    <cfRule type="cellIs" dxfId="2" priority="1344" stopIfTrue="1" operator="lessThan">
      <formula>0</formula>
    </cfRule>
  </conditionalFormatting>
  <conditionalFormatting sqref="F137">
    <cfRule type="cellIs" dxfId="2" priority="1343" stopIfTrue="1" operator="lessThan">
      <formula>0</formula>
    </cfRule>
  </conditionalFormatting>
  <conditionalFormatting sqref="F138">
    <cfRule type="cellIs" dxfId="2" priority="1342" stopIfTrue="1" operator="lessThan">
      <formula>0</formula>
    </cfRule>
  </conditionalFormatting>
  <conditionalFormatting sqref="F139">
    <cfRule type="cellIs" dxfId="2" priority="1341" stopIfTrue="1" operator="lessThan">
      <formula>0</formula>
    </cfRule>
  </conditionalFormatting>
  <conditionalFormatting sqref="F140">
    <cfRule type="cellIs" dxfId="2" priority="1340" stopIfTrue="1" operator="lessThan">
      <formula>0</formula>
    </cfRule>
  </conditionalFormatting>
  <conditionalFormatting sqref="F141">
    <cfRule type="cellIs" dxfId="2" priority="1339" stopIfTrue="1" operator="lessThan">
      <formula>0</formula>
    </cfRule>
  </conditionalFormatting>
  <conditionalFormatting sqref="F142">
    <cfRule type="cellIs" dxfId="2" priority="1338" stopIfTrue="1" operator="lessThan">
      <formula>0</formula>
    </cfRule>
  </conditionalFormatting>
  <conditionalFormatting sqref="F143">
    <cfRule type="cellIs" dxfId="2" priority="1337" stopIfTrue="1" operator="lessThan">
      <formula>0</formula>
    </cfRule>
  </conditionalFormatting>
  <conditionalFormatting sqref="F144">
    <cfRule type="cellIs" dxfId="2" priority="1336" stopIfTrue="1" operator="lessThan">
      <formula>0</formula>
    </cfRule>
  </conditionalFormatting>
  <conditionalFormatting sqref="F145">
    <cfRule type="cellIs" dxfId="2" priority="1335" stopIfTrue="1" operator="lessThan">
      <formula>0</formula>
    </cfRule>
  </conditionalFormatting>
  <conditionalFormatting sqref="F146">
    <cfRule type="cellIs" dxfId="2" priority="1334" stopIfTrue="1" operator="lessThan">
      <formula>0</formula>
    </cfRule>
  </conditionalFormatting>
  <conditionalFormatting sqref="F147">
    <cfRule type="cellIs" dxfId="2" priority="1333" stopIfTrue="1" operator="lessThan">
      <formula>0</formula>
    </cfRule>
  </conditionalFormatting>
  <conditionalFormatting sqref="F148">
    <cfRule type="cellIs" dxfId="2" priority="1332" stopIfTrue="1" operator="lessThan">
      <formula>0</formula>
    </cfRule>
  </conditionalFormatting>
  <conditionalFormatting sqref="F149">
    <cfRule type="cellIs" dxfId="2" priority="1331" stopIfTrue="1" operator="lessThan">
      <formula>0</formula>
    </cfRule>
  </conditionalFormatting>
  <conditionalFormatting sqref="F150">
    <cfRule type="cellIs" dxfId="2" priority="1330" stopIfTrue="1" operator="lessThan">
      <formula>0</formula>
    </cfRule>
  </conditionalFormatting>
  <conditionalFormatting sqref="F151">
    <cfRule type="cellIs" dxfId="2" priority="1329" stopIfTrue="1" operator="lessThan">
      <formula>0</formula>
    </cfRule>
  </conditionalFormatting>
  <conditionalFormatting sqref="F152">
    <cfRule type="cellIs" dxfId="2" priority="1328" stopIfTrue="1" operator="lessThan">
      <formula>0</formula>
    </cfRule>
  </conditionalFormatting>
  <conditionalFormatting sqref="F153">
    <cfRule type="cellIs" dxfId="2" priority="1327" stopIfTrue="1" operator="lessThan">
      <formula>0</formula>
    </cfRule>
  </conditionalFormatting>
  <conditionalFormatting sqref="F154">
    <cfRule type="cellIs" dxfId="2" priority="1326" stopIfTrue="1" operator="lessThan">
      <formula>0</formula>
    </cfRule>
  </conditionalFormatting>
  <conditionalFormatting sqref="F155">
    <cfRule type="cellIs" dxfId="2" priority="1325" stopIfTrue="1" operator="lessThan">
      <formula>0</formula>
    </cfRule>
  </conditionalFormatting>
  <conditionalFormatting sqref="F156">
    <cfRule type="cellIs" dxfId="2" priority="1324" stopIfTrue="1" operator="lessThan">
      <formula>0</formula>
    </cfRule>
  </conditionalFormatting>
  <conditionalFormatting sqref="F157">
    <cfRule type="cellIs" dxfId="2" priority="1323" stopIfTrue="1" operator="lessThan">
      <formula>0</formula>
    </cfRule>
  </conditionalFormatting>
  <conditionalFormatting sqref="F158">
    <cfRule type="cellIs" dxfId="2" priority="1322" stopIfTrue="1" operator="lessThan">
      <formula>0</formula>
    </cfRule>
  </conditionalFormatting>
  <conditionalFormatting sqref="F159">
    <cfRule type="cellIs" dxfId="2" priority="1321" stopIfTrue="1" operator="lessThan">
      <formula>0</formula>
    </cfRule>
  </conditionalFormatting>
  <conditionalFormatting sqref="F160">
    <cfRule type="cellIs" dxfId="2" priority="1320" stopIfTrue="1" operator="lessThan">
      <formula>0</formula>
    </cfRule>
  </conditionalFormatting>
  <conditionalFormatting sqref="F161">
    <cfRule type="cellIs" dxfId="2" priority="1319" stopIfTrue="1" operator="lessThan">
      <formula>0</formula>
    </cfRule>
  </conditionalFormatting>
  <conditionalFormatting sqref="F162">
    <cfRule type="cellIs" dxfId="2" priority="1318" stopIfTrue="1" operator="lessThan">
      <formula>0</formula>
    </cfRule>
  </conditionalFormatting>
  <conditionalFormatting sqref="F163">
    <cfRule type="cellIs" dxfId="2" priority="1317" stopIfTrue="1" operator="lessThan">
      <formula>0</formula>
    </cfRule>
  </conditionalFormatting>
  <conditionalFormatting sqref="F164">
    <cfRule type="cellIs" dxfId="2" priority="1316" stopIfTrue="1" operator="lessThan">
      <formula>0</formula>
    </cfRule>
  </conditionalFormatting>
  <conditionalFormatting sqref="F165">
    <cfRule type="cellIs" dxfId="2" priority="1315" stopIfTrue="1" operator="lessThan">
      <formula>0</formula>
    </cfRule>
  </conditionalFormatting>
  <conditionalFormatting sqref="F166">
    <cfRule type="cellIs" dxfId="2" priority="1314" stopIfTrue="1" operator="lessThan">
      <formula>0</formula>
    </cfRule>
  </conditionalFormatting>
  <conditionalFormatting sqref="F167">
    <cfRule type="cellIs" dxfId="2" priority="1313" stopIfTrue="1" operator="lessThan">
      <formula>0</formula>
    </cfRule>
  </conditionalFormatting>
  <conditionalFormatting sqref="F168">
    <cfRule type="cellIs" dxfId="2" priority="1312" stopIfTrue="1" operator="lessThan">
      <formula>0</formula>
    </cfRule>
  </conditionalFormatting>
  <conditionalFormatting sqref="F169">
    <cfRule type="cellIs" dxfId="2" priority="1311" stopIfTrue="1" operator="lessThan">
      <formula>0</formula>
    </cfRule>
  </conditionalFormatting>
  <conditionalFormatting sqref="F170">
    <cfRule type="cellIs" dxfId="2" priority="1310" stopIfTrue="1" operator="lessThan">
      <formula>0</formula>
    </cfRule>
  </conditionalFormatting>
  <conditionalFormatting sqref="F171">
    <cfRule type="cellIs" dxfId="2" priority="1309" stopIfTrue="1" operator="lessThan">
      <formula>0</formula>
    </cfRule>
  </conditionalFormatting>
  <conditionalFormatting sqref="F172">
    <cfRule type="cellIs" dxfId="2" priority="1308" stopIfTrue="1" operator="lessThan">
      <formula>0</formula>
    </cfRule>
  </conditionalFormatting>
  <conditionalFormatting sqref="F173">
    <cfRule type="cellIs" dxfId="2" priority="1307" stopIfTrue="1" operator="lessThan">
      <formula>0</formula>
    </cfRule>
  </conditionalFormatting>
  <conditionalFormatting sqref="F174">
    <cfRule type="cellIs" dxfId="2" priority="1306" stopIfTrue="1" operator="lessThan">
      <formula>0</formula>
    </cfRule>
  </conditionalFormatting>
  <conditionalFormatting sqref="F175">
    <cfRule type="cellIs" dxfId="2" priority="1305" stopIfTrue="1" operator="lessThan">
      <formula>0</formula>
    </cfRule>
  </conditionalFormatting>
  <conditionalFormatting sqref="F176">
    <cfRule type="cellIs" dxfId="2" priority="1304" stopIfTrue="1" operator="lessThan">
      <formula>0</formula>
    </cfRule>
  </conditionalFormatting>
  <conditionalFormatting sqref="F177">
    <cfRule type="cellIs" dxfId="2" priority="1303" stopIfTrue="1" operator="lessThan">
      <formula>0</formula>
    </cfRule>
  </conditionalFormatting>
  <conditionalFormatting sqref="F178">
    <cfRule type="cellIs" dxfId="2" priority="1302" stopIfTrue="1" operator="lessThan">
      <formula>0</formula>
    </cfRule>
  </conditionalFormatting>
  <conditionalFormatting sqref="F179">
    <cfRule type="cellIs" dxfId="2" priority="1301" stopIfTrue="1" operator="lessThan">
      <formula>0</formula>
    </cfRule>
  </conditionalFormatting>
  <conditionalFormatting sqref="F180">
    <cfRule type="cellIs" dxfId="2" priority="1300" stopIfTrue="1" operator="lessThan">
      <formula>0</formula>
    </cfRule>
  </conditionalFormatting>
  <conditionalFormatting sqref="F181">
    <cfRule type="cellIs" dxfId="2" priority="1299" stopIfTrue="1" operator="lessThan">
      <formula>0</formula>
    </cfRule>
  </conditionalFormatting>
  <conditionalFormatting sqref="F182">
    <cfRule type="cellIs" dxfId="2" priority="1298" stopIfTrue="1" operator="lessThan">
      <formula>0</formula>
    </cfRule>
  </conditionalFormatting>
  <conditionalFormatting sqref="F183">
    <cfRule type="cellIs" dxfId="2" priority="1297" stopIfTrue="1" operator="lessThan">
      <formula>0</formula>
    </cfRule>
  </conditionalFormatting>
  <conditionalFormatting sqref="F184">
    <cfRule type="cellIs" dxfId="2" priority="1296" stopIfTrue="1" operator="lessThan">
      <formula>0</formula>
    </cfRule>
  </conditionalFormatting>
  <conditionalFormatting sqref="F185">
    <cfRule type="cellIs" dxfId="2" priority="1295" stopIfTrue="1" operator="lessThan">
      <formula>0</formula>
    </cfRule>
  </conditionalFormatting>
  <conditionalFormatting sqref="F186">
    <cfRule type="cellIs" dxfId="2" priority="1294" stopIfTrue="1" operator="lessThan">
      <formula>0</formula>
    </cfRule>
  </conditionalFormatting>
  <conditionalFormatting sqref="F187">
    <cfRule type="cellIs" dxfId="2" priority="1293" stopIfTrue="1" operator="lessThan">
      <formula>0</formula>
    </cfRule>
  </conditionalFormatting>
  <conditionalFormatting sqref="F188">
    <cfRule type="cellIs" dxfId="2" priority="1292" stopIfTrue="1" operator="lessThan">
      <formula>0</formula>
    </cfRule>
  </conditionalFormatting>
  <conditionalFormatting sqref="F189">
    <cfRule type="cellIs" dxfId="2" priority="1291" stopIfTrue="1" operator="lessThan">
      <formula>0</formula>
    </cfRule>
  </conditionalFormatting>
  <conditionalFormatting sqref="F190">
    <cfRule type="cellIs" dxfId="2" priority="1290" stopIfTrue="1" operator="lessThan">
      <formula>0</formula>
    </cfRule>
  </conditionalFormatting>
  <conditionalFormatting sqref="F191">
    <cfRule type="cellIs" dxfId="2" priority="1289" stopIfTrue="1" operator="lessThan">
      <formula>0</formula>
    </cfRule>
  </conditionalFormatting>
  <conditionalFormatting sqref="F192">
    <cfRule type="cellIs" dxfId="2" priority="1288" stopIfTrue="1" operator="lessThan">
      <formula>0</formula>
    </cfRule>
  </conditionalFormatting>
  <conditionalFormatting sqref="F193">
    <cfRule type="cellIs" dxfId="2" priority="1287" stopIfTrue="1" operator="lessThan">
      <formula>0</formula>
    </cfRule>
  </conditionalFormatting>
  <conditionalFormatting sqref="F194">
    <cfRule type="cellIs" dxfId="2" priority="1286" stopIfTrue="1" operator="lessThan">
      <formula>0</formula>
    </cfRule>
  </conditionalFormatting>
  <conditionalFormatting sqref="F195">
    <cfRule type="cellIs" dxfId="2" priority="1285" stopIfTrue="1" operator="lessThan">
      <formula>0</formula>
    </cfRule>
  </conditionalFormatting>
  <conditionalFormatting sqref="F196">
    <cfRule type="cellIs" dxfId="2" priority="1284" stopIfTrue="1" operator="lessThan">
      <formula>0</formula>
    </cfRule>
  </conditionalFormatting>
  <conditionalFormatting sqref="F197">
    <cfRule type="cellIs" dxfId="2" priority="1283" stopIfTrue="1" operator="lessThan">
      <formula>0</formula>
    </cfRule>
  </conditionalFormatting>
  <conditionalFormatting sqref="F198">
    <cfRule type="cellIs" dxfId="2" priority="1282" stopIfTrue="1" operator="lessThan">
      <formula>0</formula>
    </cfRule>
  </conditionalFormatting>
  <conditionalFormatting sqref="F199">
    <cfRule type="cellIs" dxfId="2" priority="1281" stopIfTrue="1" operator="lessThan">
      <formula>0</formula>
    </cfRule>
  </conditionalFormatting>
  <conditionalFormatting sqref="F200">
    <cfRule type="cellIs" dxfId="2" priority="1280" stopIfTrue="1" operator="lessThan">
      <formula>0</formula>
    </cfRule>
  </conditionalFormatting>
  <conditionalFormatting sqref="F201">
    <cfRule type="cellIs" dxfId="2" priority="1279" stopIfTrue="1" operator="lessThan">
      <formula>0</formula>
    </cfRule>
  </conditionalFormatting>
  <conditionalFormatting sqref="F202">
    <cfRule type="cellIs" dxfId="2" priority="1278" stopIfTrue="1" operator="lessThan">
      <formula>0</formula>
    </cfRule>
  </conditionalFormatting>
  <conditionalFormatting sqref="F203">
    <cfRule type="cellIs" dxfId="2" priority="1277" stopIfTrue="1" operator="lessThan">
      <formula>0</formula>
    </cfRule>
  </conditionalFormatting>
  <conditionalFormatting sqref="F204">
    <cfRule type="cellIs" dxfId="2" priority="1276" stopIfTrue="1" operator="lessThan">
      <formula>0</formula>
    </cfRule>
  </conditionalFormatting>
  <conditionalFormatting sqref="F205">
    <cfRule type="cellIs" dxfId="2" priority="1275" stopIfTrue="1" operator="lessThan">
      <formula>0</formula>
    </cfRule>
  </conditionalFormatting>
  <conditionalFormatting sqref="F206">
    <cfRule type="cellIs" dxfId="2" priority="1274" stopIfTrue="1" operator="lessThan">
      <formula>0</formula>
    </cfRule>
  </conditionalFormatting>
  <conditionalFormatting sqref="F207">
    <cfRule type="cellIs" dxfId="2" priority="1273" stopIfTrue="1" operator="lessThan">
      <formula>0</formula>
    </cfRule>
  </conditionalFormatting>
  <conditionalFormatting sqref="F208">
    <cfRule type="cellIs" dxfId="2" priority="1272" stopIfTrue="1" operator="lessThan">
      <formula>0</formula>
    </cfRule>
  </conditionalFormatting>
  <conditionalFormatting sqref="F209">
    <cfRule type="cellIs" dxfId="2" priority="1271" stopIfTrue="1" operator="lessThan">
      <formula>0</formula>
    </cfRule>
  </conditionalFormatting>
  <conditionalFormatting sqref="F210">
    <cfRule type="cellIs" dxfId="2" priority="1270" stopIfTrue="1" operator="lessThan">
      <formula>0</formula>
    </cfRule>
  </conditionalFormatting>
  <conditionalFormatting sqref="F211">
    <cfRule type="cellIs" dxfId="2" priority="1269" stopIfTrue="1" operator="lessThan">
      <formula>0</formula>
    </cfRule>
  </conditionalFormatting>
  <conditionalFormatting sqref="F212">
    <cfRule type="cellIs" dxfId="2" priority="1268" stopIfTrue="1" operator="lessThan">
      <formula>0</formula>
    </cfRule>
  </conditionalFormatting>
  <conditionalFormatting sqref="F213">
    <cfRule type="cellIs" dxfId="2" priority="1267" stopIfTrue="1" operator="lessThan">
      <formula>0</formula>
    </cfRule>
  </conditionalFormatting>
  <conditionalFormatting sqref="F214">
    <cfRule type="cellIs" dxfId="2" priority="1266" stopIfTrue="1" operator="lessThan">
      <formula>0</formula>
    </cfRule>
  </conditionalFormatting>
  <conditionalFormatting sqref="F215">
    <cfRule type="cellIs" dxfId="2" priority="1265" stopIfTrue="1" operator="lessThan">
      <formula>0</formula>
    </cfRule>
  </conditionalFormatting>
  <conditionalFormatting sqref="F216">
    <cfRule type="cellIs" dxfId="2" priority="1264" stopIfTrue="1" operator="lessThan">
      <formula>0</formula>
    </cfRule>
  </conditionalFormatting>
  <conditionalFormatting sqref="F217">
    <cfRule type="cellIs" dxfId="2" priority="1263" stopIfTrue="1" operator="lessThan">
      <formula>0</formula>
    </cfRule>
  </conditionalFormatting>
  <conditionalFormatting sqref="F218">
    <cfRule type="cellIs" dxfId="2" priority="1262" stopIfTrue="1" operator="lessThan">
      <formula>0</formula>
    </cfRule>
  </conditionalFormatting>
  <conditionalFormatting sqref="F219">
    <cfRule type="cellIs" dxfId="2" priority="1261" stopIfTrue="1" operator="lessThan">
      <formula>0</formula>
    </cfRule>
  </conditionalFormatting>
  <conditionalFormatting sqref="F220">
    <cfRule type="cellIs" dxfId="2" priority="1260" stopIfTrue="1" operator="lessThan">
      <formula>0</formula>
    </cfRule>
  </conditionalFormatting>
  <conditionalFormatting sqref="F221">
    <cfRule type="cellIs" dxfId="2" priority="1259" stopIfTrue="1" operator="lessThan">
      <formula>0</formula>
    </cfRule>
  </conditionalFormatting>
  <conditionalFormatting sqref="F222">
    <cfRule type="cellIs" dxfId="2" priority="1258" stopIfTrue="1" operator="lessThan">
      <formula>0</formula>
    </cfRule>
  </conditionalFormatting>
  <conditionalFormatting sqref="F223">
    <cfRule type="cellIs" dxfId="2" priority="1257" stopIfTrue="1" operator="lessThan">
      <formula>0</formula>
    </cfRule>
  </conditionalFormatting>
  <conditionalFormatting sqref="F224">
    <cfRule type="cellIs" dxfId="2" priority="1256" stopIfTrue="1" operator="lessThan">
      <formula>0</formula>
    </cfRule>
  </conditionalFormatting>
  <conditionalFormatting sqref="F225">
    <cfRule type="cellIs" dxfId="2" priority="1255" stopIfTrue="1" operator="lessThan">
      <formula>0</formula>
    </cfRule>
  </conditionalFormatting>
  <conditionalFormatting sqref="F226">
    <cfRule type="cellIs" dxfId="2" priority="1254" stopIfTrue="1" operator="lessThan">
      <formula>0</formula>
    </cfRule>
  </conditionalFormatting>
  <conditionalFormatting sqref="F227">
    <cfRule type="cellIs" dxfId="2" priority="1253" stopIfTrue="1" operator="lessThan">
      <formula>0</formula>
    </cfRule>
  </conditionalFormatting>
  <conditionalFormatting sqref="F228">
    <cfRule type="cellIs" dxfId="2" priority="1252" stopIfTrue="1" operator="lessThan">
      <formula>0</formula>
    </cfRule>
  </conditionalFormatting>
  <conditionalFormatting sqref="F229">
    <cfRule type="cellIs" dxfId="2" priority="1251" stopIfTrue="1" operator="lessThan">
      <formula>0</formula>
    </cfRule>
  </conditionalFormatting>
  <conditionalFormatting sqref="F230">
    <cfRule type="cellIs" dxfId="2" priority="1250" stopIfTrue="1" operator="lessThan">
      <formula>0</formula>
    </cfRule>
  </conditionalFormatting>
  <conditionalFormatting sqref="F231">
    <cfRule type="cellIs" dxfId="2" priority="1249" stopIfTrue="1" operator="lessThan">
      <formula>0</formula>
    </cfRule>
  </conditionalFormatting>
  <conditionalFormatting sqref="F232">
    <cfRule type="cellIs" dxfId="2" priority="1248" stopIfTrue="1" operator="lessThan">
      <formula>0</formula>
    </cfRule>
  </conditionalFormatting>
  <conditionalFormatting sqref="F233">
    <cfRule type="cellIs" dxfId="2" priority="1247" stopIfTrue="1" operator="lessThan">
      <formula>0</formula>
    </cfRule>
  </conditionalFormatting>
  <conditionalFormatting sqref="F234">
    <cfRule type="cellIs" dxfId="2" priority="1246" stopIfTrue="1" operator="lessThan">
      <formula>0</formula>
    </cfRule>
  </conditionalFormatting>
  <conditionalFormatting sqref="F235">
    <cfRule type="cellIs" dxfId="2" priority="1245" stopIfTrue="1" operator="lessThan">
      <formula>0</formula>
    </cfRule>
  </conditionalFormatting>
  <conditionalFormatting sqref="F236">
    <cfRule type="cellIs" dxfId="2" priority="1244" stopIfTrue="1" operator="lessThan">
      <formula>0</formula>
    </cfRule>
  </conditionalFormatting>
  <conditionalFormatting sqref="F237">
    <cfRule type="cellIs" dxfId="2" priority="1243" stopIfTrue="1" operator="lessThan">
      <formula>0</formula>
    </cfRule>
  </conditionalFormatting>
  <conditionalFormatting sqref="F238">
    <cfRule type="cellIs" dxfId="2" priority="1242" stopIfTrue="1" operator="lessThan">
      <formula>0</formula>
    </cfRule>
  </conditionalFormatting>
  <conditionalFormatting sqref="F239">
    <cfRule type="cellIs" dxfId="2" priority="1241" stopIfTrue="1" operator="lessThan">
      <formula>0</formula>
    </cfRule>
  </conditionalFormatting>
  <conditionalFormatting sqref="F240">
    <cfRule type="cellIs" dxfId="2" priority="1240" stopIfTrue="1" operator="lessThan">
      <formula>0</formula>
    </cfRule>
  </conditionalFormatting>
  <conditionalFormatting sqref="F241">
    <cfRule type="cellIs" dxfId="2" priority="1239" stopIfTrue="1" operator="lessThan">
      <formula>0</formula>
    </cfRule>
  </conditionalFormatting>
  <conditionalFormatting sqref="F242">
    <cfRule type="cellIs" dxfId="2" priority="1238" stopIfTrue="1" operator="lessThan">
      <formula>0</formula>
    </cfRule>
  </conditionalFormatting>
  <conditionalFormatting sqref="F243">
    <cfRule type="cellIs" dxfId="2" priority="1237" stopIfTrue="1" operator="lessThan">
      <formula>0</formula>
    </cfRule>
  </conditionalFormatting>
  <conditionalFormatting sqref="F244">
    <cfRule type="cellIs" dxfId="2" priority="1236" stopIfTrue="1" operator="lessThan">
      <formula>0</formula>
    </cfRule>
  </conditionalFormatting>
  <conditionalFormatting sqref="F245">
    <cfRule type="cellIs" dxfId="2" priority="1235" stopIfTrue="1" operator="lessThan">
      <formula>0</formula>
    </cfRule>
  </conditionalFormatting>
  <conditionalFormatting sqref="F246">
    <cfRule type="cellIs" dxfId="2" priority="1234" stopIfTrue="1" operator="lessThan">
      <formula>0</formula>
    </cfRule>
  </conditionalFormatting>
  <conditionalFormatting sqref="F247">
    <cfRule type="cellIs" dxfId="2" priority="1233" stopIfTrue="1" operator="lessThan">
      <formula>0</formula>
    </cfRule>
  </conditionalFormatting>
  <conditionalFormatting sqref="F248">
    <cfRule type="cellIs" dxfId="2" priority="1232" stopIfTrue="1" operator="lessThan">
      <formula>0</formula>
    </cfRule>
  </conditionalFormatting>
  <conditionalFormatting sqref="F249">
    <cfRule type="cellIs" dxfId="2" priority="1231" stopIfTrue="1" operator="lessThan">
      <formula>0</formula>
    </cfRule>
  </conditionalFormatting>
  <conditionalFormatting sqref="F250">
    <cfRule type="cellIs" dxfId="2" priority="1230" stopIfTrue="1" operator="lessThan">
      <formula>0</formula>
    </cfRule>
  </conditionalFormatting>
  <conditionalFormatting sqref="F251">
    <cfRule type="cellIs" dxfId="2" priority="1229" stopIfTrue="1" operator="lessThan">
      <formula>0</formula>
    </cfRule>
  </conditionalFormatting>
  <conditionalFormatting sqref="F252">
    <cfRule type="cellIs" dxfId="2" priority="1228" stopIfTrue="1" operator="lessThan">
      <formula>0</formula>
    </cfRule>
  </conditionalFormatting>
  <conditionalFormatting sqref="F253">
    <cfRule type="cellIs" dxfId="2" priority="1227" stopIfTrue="1" operator="lessThan">
      <formula>0</formula>
    </cfRule>
  </conditionalFormatting>
  <conditionalFormatting sqref="F254">
    <cfRule type="cellIs" dxfId="2" priority="1226" stopIfTrue="1" operator="lessThan">
      <formula>0</formula>
    </cfRule>
  </conditionalFormatting>
  <conditionalFormatting sqref="F255">
    <cfRule type="cellIs" dxfId="2" priority="1225" stopIfTrue="1" operator="lessThan">
      <formula>0</formula>
    </cfRule>
  </conditionalFormatting>
  <conditionalFormatting sqref="F256">
    <cfRule type="cellIs" dxfId="2" priority="1224" stopIfTrue="1" operator="lessThan">
      <formula>0</formula>
    </cfRule>
  </conditionalFormatting>
  <conditionalFormatting sqref="F257">
    <cfRule type="cellIs" dxfId="2" priority="1223" stopIfTrue="1" operator="lessThan">
      <formula>0</formula>
    </cfRule>
  </conditionalFormatting>
  <conditionalFormatting sqref="F258">
    <cfRule type="cellIs" dxfId="2" priority="1222" stopIfTrue="1" operator="lessThan">
      <formula>0</formula>
    </cfRule>
  </conditionalFormatting>
  <conditionalFormatting sqref="F259">
    <cfRule type="cellIs" dxfId="2" priority="1221" stopIfTrue="1" operator="lessThan">
      <formula>0</formula>
    </cfRule>
  </conditionalFormatting>
  <conditionalFormatting sqref="F260">
    <cfRule type="cellIs" dxfId="2" priority="1220" stopIfTrue="1" operator="lessThan">
      <formula>0</formula>
    </cfRule>
  </conditionalFormatting>
  <conditionalFormatting sqref="F261">
    <cfRule type="cellIs" dxfId="2" priority="1219" stopIfTrue="1" operator="lessThan">
      <formula>0</formula>
    </cfRule>
  </conditionalFormatting>
  <conditionalFormatting sqref="F262">
    <cfRule type="cellIs" dxfId="2" priority="1218" stopIfTrue="1" operator="lessThan">
      <formula>0</formula>
    </cfRule>
  </conditionalFormatting>
  <conditionalFormatting sqref="F263">
    <cfRule type="cellIs" dxfId="2" priority="1217" stopIfTrue="1" operator="lessThan">
      <formula>0</formula>
    </cfRule>
  </conditionalFormatting>
  <conditionalFormatting sqref="F264">
    <cfRule type="cellIs" dxfId="2" priority="1216" stopIfTrue="1" operator="lessThan">
      <formula>0</formula>
    </cfRule>
  </conditionalFormatting>
  <conditionalFormatting sqref="F265">
    <cfRule type="cellIs" dxfId="2" priority="1215" stopIfTrue="1" operator="lessThan">
      <formula>0</formula>
    </cfRule>
  </conditionalFormatting>
  <conditionalFormatting sqref="F266">
    <cfRule type="cellIs" dxfId="2" priority="1214" stopIfTrue="1" operator="lessThan">
      <formula>0</formula>
    </cfRule>
  </conditionalFormatting>
  <conditionalFormatting sqref="F267">
    <cfRule type="cellIs" dxfId="2" priority="1213" stopIfTrue="1" operator="lessThan">
      <formula>0</formula>
    </cfRule>
  </conditionalFormatting>
  <conditionalFormatting sqref="F268">
    <cfRule type="cellIs" dxfId="2" priority="1212" stopIfTrue="1" operator="lessThan">
      <formula>0</formula>
    </cfRule>
  </conditionalFormatting>
  <conditionalFormatting sqref="F269">
    <cfRule type="cellIs" dxfId="2" priority="1211" stopIfTrue="1" operator="lessThan">
      <formula>0</formula>
    </cfRule>
  </conditionalFormatting>
  <conditionalFormatting sqref="F270">
    <cfRule type="cellIs" dxfId="2" priority="1210" stopIfTrue="1" operator="lessThan">
      <formula>0</formula>
    </cfRule>
  </conditionalFormatting>
  <conditionalFormatting sqref="F271">
    <cfRule type="cellIs" dxfId="2" priority="1209" stopIfTrue="1" operator="lessThan">
      <formula>0</formula>
    </cfRule>
  </conditionalFormatting>
  <conditionalFormatting sqref="F272">
    <cfRule type="cellIs" dxfId="2" priority="1208" stopIfTrue="1" operator="lessThan">
      <formula>0</formula>
    </cfRule>
  </conditionalFormatting>
  <conditionalFormatting sqref="F273">
    <cfRule type="cellIs" dxfId="2" priority="1207" stopIfTrue="1" operator="lessThan">
      <formula>0</formula>
    </cfRule>
  </conditionalFormatting>
  <conditionalFormatting sqref="F274">
    <cfRule type="cellIs" dxfId="2" priority="1206" stopIfTrue="1" operator="lessThan">
      <formula>0</formula>
    </cfRule>
  </conditionalFormatting>
  <conditionalFormatting sqref="F275">
    <cfRule type="cellIs" dxfId="2" priority="1205" stopIfTrue="1" operator="lessThan">
      <formula>0</formula>
    </cfRule>
  </conditionalFormatting>
  <conditionalFormatting sqref="F276">
    <cfRule type="cellIs" dxfId="2" priority="1204" stopIfTrue="1" operator="lessThan">
      <formula>0</formula>
    </cfRule>
  </conditionalFormatting>
  <conditionalFormatting sqref="F277">
    <cfRule type="cellIs" dxfId="2" priority="1203" stopIfTrue="1" operator="lessThan">
      <formula>0</formula>
    </cfRule>
  </conditionalFormatting>
  <conditionalFormatting sqref="F278">
    <cfRule type="cellIs" dxfId="2" priority="1202" stopIfTrue="1" operator="lessThan">
      <formula>0</formula>
    </cfRule>
  </conditionalFormatting>
  <conditionalFormatting sqref="F279">
    <cfRule type="cellIs" dxfId="2" priority="1201" stopIfTrue="1" operator="lessThan">
      <formula>0</formula>
    </cfRule>
  </conditionalFormatting>
  <conditionalFormatting sqref="F280">
    <cfRule type="cellIs" dxfId="2" priority="1200" stopIfTrue="1" operator="lessThan">
      <formula>0</formula>
    </cfRule>
  </conditionalFormatting>
  <conditionalFormatting sqref="F281">
    <cfRule type="cellIs" dxfId="2" priority="1199" stopIfTrue="1" operator="lessThan">
      <formula>0</formula>
    </cfRule>
  </conditionalFormatting>
  <conditionalFormatting sqref="F282">
    <cfRule type="cellIs" dxfId="2" priority="1198" stopIfTrue="1" operator="lessThan">
      <formula>0</formula>
    </cfRule>
  </conditionalFormatting>
  <conditionalFormatting sqref="F283">
    <cfRule type="cellIs" dxfId="2" priority="1197" stopIfTrue="1" operator="lessThan">
      <formula>0</formula>
    </cfRule>
  </conditionalFormatting>
  <conditionalFormatting sqref="F284">
    <cfRule type="cellIs" dxfId="2" priority="1196" stopIfTrue="1" operator="lessThan">
      <formula>0</formula>
    </cfRule>
  </conditionalFormatting>
  <conditionalFormatting sqref="F285">
    <cfRule type="cellIs" dxfId="2" priority="1195" stopIfTrue="1" operator="lessThan">
      <formula>0</formula>
    </cfRule>
  </conditionalFormatting>
  <conditionalFormatting sqref="F286">
    <cfRule type="cellIs" dxfId="2" priority="1194" stopIfTrue="1" operator="lessThan">
      <formula>0</formula>
    </cfRule>
  </conditionalFormatting>
  <conditionalFormatting sqref="F287">
    <cfRule type="cellIs" dxfId="2" priority="1193" stopIfTrue="1" operator="lessThan">
      <formula>0</formula>
    </cfRule>
  </conditionalFormatting>
  <conditionalFormatting sqref="F288">
    <cfRule type="cellIs" dxfId="2" priority="1192" stopIfTrue="1" operator="lessThan">
      <formula>0</formula>
    </cfRule>
  </conditionalFormatting>
  <conditionalFormatting sqref="F289">
    <cfRule type="cellIs" dxfId="2" priority="1191" stopIfTrue="1" operator="lessThan">
      <formula>0</formula>
    </cfRule>
  </conditionalFormatting>
  <conditionalFormatting sqref="F290">
    <cfRule type="cellIs" dxfId="2" priority="1190" stopIfTrue="1" operator="lessThan">
      <formula>0</formula>
    </cfRule>
  </conditionalFormatting>
  <conditionalFormatting sqref="F291">
    <cfRule type="cellIs" dxfId="2" priority="1189" stopIfTrue="1" operator="lessThan">
      <formula>0</formula>
    </cfRule>
  </conditionalFormatting>
  <conditionalFormatting sqref="F292">
    <cfRule type="cellIs" dxfId="2" priority="1188" stopIfTrue="1" operator="lessThan">
      <formula>0</formula>
    </cfRule>
  </conditionalFormatting>
  <conditionalFormatting sqref="F293">
    <cfRule type="cellIs" dxfId="2" priority="1187" stopIfTrue="1" operator="lessThan">
      <formula>0</formula>
    </cfRule>
  </conditionalFormatting>
  <conditionalFormatting sqref="F294">
    <cfRule type="cellIs" dxfId="2" priority="1186" stopIfTrue="1" operator="lessThan">
      <formula>0</formula>
    </cfRule>
  </conditionalFormatting>
  <conditionalFormatting sqref="F295">
    <cfRule type="cellIs" dxfId="2" priority="1185" stopIfTrue="1" operator="lessThan">
      <formula>0</formula>
    </cfRule>
  </conditionalFormatting>
  <conditionalFormatting sqref="F296">
    <cfRule type="cellIs" dxfId="2" priority="1184" stopIfTrue="1" operator="lessThan">
      <formula>0</formula>
    </cfRule>
  </conditionalFormatting>
  <conditionalFormatting sqref="F297">
    <cfRule type="cellIs" dxfId="2" priority="1183" stopIfTrue="1" operator="lessThan">
      <formula>0</formula>
    </cfRule>
  </conditionalFormatting>
  <conditionalFormatting sqref="F298">
    <cfRule type="cellIs" dxfId="2" priority="1182" stopIfTrue="1" operator="lessThan">
      <formula>0</formula>
    </cfRule>
  </conditionalFormatting>
  <conditionalFormatting sqref="F299">
    <cfRule type="cellIs" dxfId="2" priority="1181" stopIfTrue="1" operator="lessThan">
      <formula>0</formula>
    </cfRule>
  </conditionalFormatting>
  <conditionalFormatting sqref="F300">
    <cfRule type="cellIs" dxfId="2" priority="1180" stopIfTrue="1" operator="lessThan">
      <formula>0</formula>
    </cfRule>
  </conditionalFormatting>
  <conditionalFormatting sqref="F301">
    <cfRule type="cellIs" dxfId="2" priority="1179" stopIfTrue="1" operator="lessThan">
      <formula>0</formula>
    </cfRule>
  </conditionalFormatting>
  <conditionalFormatting sqref="F302">
    <cfRule type="cellIs" dxfId="2" priority="1178" stopIfTrue="1" operator="lessThan">
      <formula>0</formula>
    </cfRule>
  </conditionalFormatting>
  <conditionalFormatting sqref="F303">
    <cfRule type="cellIs" dxfId="2" priority="1177" stopIfTrue="1" operator="lessThan">
      <formula>0</formula>
    </cfRule>
  </conditionalFormatting>
  <conditionalFormatting sqref="F304">
    <cfRule type="cellIs" dxfId="2" priority="1176" stopIfTrue="1" operator="lessThan">
      <formula>0</formula>
    </cfRule>
  </conditionalFormatting>
  <conditionalFormatting sqref="F305">
    <cfRule type="cellIs" dxfId="2" priority="1175" stopIfTrue="1" operator="lessThan">
      <formula>0</formula>
    </cfRule>
  </conditionalFormatting>
  <conditionalFormatting sqref="F306">
    <cfRule type="cellIs" dxfId="2" priority="1174" stopIfTrue="1" operator="lessThan">
      <formula>0</formula>
    </cfRule>
  </conditionalFormatting>
  <conditionalFormatting sqref="F307">
    <cfRule type="cellIs" dxfId="2" priority="1173" stopIfTrue="1" operator="lessThan">
      <formula>0</formula>
    </cfRule>
  </conditionalFormatting>
  <conditionalFormatting sqref="F308">
    <cfRule type="cellIs" dxfId="2" priority="1172" stopIfTrue="1" operator="lessThan">
      <formula>0</formula>
    </cfRule>
  </conditionalFormatting>
  <conditionalFormatting sqref="F309">
    <cfRule type="cellIs" dxfId="2" priority="1171" stopIfTrue="1" operator="lessThan">
      <formula>0</formula>
    </cfRule>
  </conditionalFormatting>
  <conditionalFormatting sqref="F310">
    <cfRule type="cellIs" dxfId="2" priority="1170" stopIfTrue="1" operator="lessThan">
      <formula>0</formula>
    </cfRule>
  </conditionalFormatting>
  <conditionalFormatting sqref="F311">
    <cfRule type="cellIs" dxfId="2" priority="1169" stopIfTrue="1" operator="lessThan">
      <formula>0</formula>
    </cfRule>
  </conditionalFormatting>
  <conditionalFormatting sqref="F312">
    <cfRule type="cellIs" dxfId="2" priority="1168" stopIfTrue="1" operator="lessThan">
      <formula>0</formula>
    </cfRule>
  </conditionalFormatting>
  <conditionalFormatting sqref="F313">
    <cfRule type="cellIs" dxfId="2" priority="1167" stopIfTrue="1" operator="lessThan">
      <formula>0</formula>
    </cfRule>
  </conditionalFormatting>
  <conditionalFormatting sqref="F314">
    <cfRule type="cellIs" dxfId="2" priority="1166" stopIfTrue="1" operator="lessThan">
      <formula>0</formula>
    </cfRule>
  </conditionalFormatting>
  <conditionalFormatting sqref="F315">
    <cfRule type="cellIs" dxfId="2" priority="1165" stopIfTrue="1" operator="lessThan">
      <formula>0</formula>
    </cfRule>
  </conditionalFormatting>
  <conditionalFormatting sqref="F316">
    <cfRule type="cellIs" dxfId="2" priority="1164" stopIfTrue="1" operator="lessThan">
      <formula>0</formula>
    </cfRule>
  </conditionalFormatting>
  <conditionalFormatting sqref="F317">
    <cfRule type="cellIs" dxfId="2" priority="1163" stopIfTrue="1" operator="lessThan">
      <formula>0</formula>
    </cfRule>
  </conditionalFormatting>
  <conditionalFormatting sqref="F318">
    <cfRule type="cellIs" dxfId="2" priority="1162" stopIfTrue="1" operator="lessThan">
      <formula>0</formula>
    </cfRule>
  </conditionalFormatting>
  <conditionalFormatting sqref="F319">
    <cfRule type="cellIs" dxfId="2" priority="1161" stopIfTrue="1" operator="lessThan">
      <formula>0</formula>
    </cfRule>
  </conditionalFormatting>
  <conditionalFormatting sqref="F320">
    <cfRule type="cellIs" dxfId="2" priority="1160" stopIfTrue="1" operator="lessThan">
      <formula>0</formula>
    </cfRule>
  </conditionalFormatting>
  <conditionalFormatting sqref="F321">
    <cfRule type="cellIs" dxfId="2" priority="1159" stopIfTrue="1" operator="lessThan">
      <formula>0</formula>
    </cfRule>
  </conditionalFormatting>
  <conditionalFormatting sqref="F322">
    <cfRule type="cellIs" dxfId="2" priority="1158" stopIfTrue="1" operator="lessThan">
      <formula>0</formula>
    </cfRule>
  </conditionalFormatting>
  <conditionalFormatting sqref="F323">
    <cfRule type="cellIs" dxfId="2" priority="1157" stopIfTrue="1" operator="lessThan">
      <formula>0</formula>
    </cfRule>
  </conditionalFormatting>
  <conditionalFormatting sqref="F324">
    <cfRule type="cellIs" dxfId="2" priority="1156" stopIfTrue="1" operator="lessThan">
      <formula>0</formula>
    </cfRule>
  </conditionalFormatting>
  <conditionalFormatting sqref="F325">
    <cfRule type="cellIs" dxfId="2" priority="1155" stopIfTrue="1" operator="lessThan">
      <formula>0</formula>
    </cfRule>
  </conditionalFormatting>
  <conditionalFormatting sqref="F326">
    <cfRule type="cellIs" dxfId="2" priority="1154" stopIfTrue="1" operator="lessThan">
      <formula>0</formula>
    </cfRule>
  </conditionalFormatting>
  <conditionalFormatting sqref="F327">
    <cfRule type="cellIs" dxfId="2" priority="1153" stopIfTrue="1" operator="lessThan">
      <formula>0</formula>
    </cfRule>
  </conditionalFormatting>
  <conditionalFormatting sqref="F328">
    <cfRule type="cellIs" dxfId="2" priority="1152" stopIfTrue="1" operator="lessThan">
      <formula>0</formula>
    </cfRule>
  </conditionalFormatting>
  <conditionalFormatting sqref="F329">
    <cfRule type="cellIs" dxfId="2" priority="1151" stopIfTrue="1" operator="lessThan">
      <formula>0</formula>
    </cfRule>
  </conditionalFormatting>
  <conditionalFormatting sqref="F330">
    <cfRule type="cellIs" dxfId="2" priority="1150" stopIfTrue="1" operator="lessThan">
      <formula>0</formula>
    </cfRule>
  </conditionalFormatting>
  <conditionalFormatting sqref="F331">
    <cfRule type="cellIs" dxfId="2" priority="1149" stopIfTrue="1" operator="lessThan">
      <formula>0</formula>
    </cfRule>
  </conditionalFormatting>
  <conditionalFormatting sqref="F332">
    <cfRule type="cellIs" dxfId="2" priority="1148" stopIfTrue="1" operator="lessThan">
      <formula>0</formula>
    </cfRule>
  </conditionalFormatting>
  <conditionalFormatting sqref="F333">
    <cfRule type="cellIs" dxfId="2" priority="1147" stopIfTrue="1" operator="lessThan">
      <formula>0</formula>
    </cfRule>
  </conditionalFormatting>
  <conditionalFormatting sqref="F334">
    <cfRule type="cellIs" dxfId="2" priority="1146" stopIfTrue="1" operator="lessThan">
      <formula>0</formula>
    </cfRule>
  </conditionalFormatting>
  <conditionalFormatting sqref="F335">
    <cfRule type="cellIs" dxfId="2" priority="1145" stopIfTrue="1" operator="lessThan">
      <formula>0</formula>
    </cfRule>
  </conditionalFormatting>
  <conditionalFormatting sqref="F336">
    <cfRule type="cellIs" dxfId="2" priority="1144" stopIfTrue="1" operator="lessThan">
      <formula>0</formula>
    </cfRule>
  </conditionalFormatting>
  <conditionalFormatting sqref="F337">
    <cfRule type="cellIs" dxfId="2" priority="1143" stopIfTrue="1" operator="lessThan">
      <formula>0</formula>
    </cfRule>
  </conditionalFormatting>
  <conditionalFormatting sqref="F338">
    <cfRule type="cellIs" dxfId="2" priority="1142" stopIfTrue="1" operator="lessThan">
      <formula>0</formula>
    </cfRule>
  </conditionalFormatting>
  <conditionalFormatting sqref="F339">
    <cfRule type="cellIs" dxfId="2" priority="1141" stopIfTrue="1" operator="lessThan">
      <formula>0</formula>
    </cfRule>
  </conditionalFormatting>
  <conditionalFormatting sqref="F340">
    <cfRule type="cellIs" dxfId="2" priority="1140" stopIfTrue="1" operator="lessThan">
      <formula>0</formula>
    </cfRule>
  </conditionalFormatting>
  <conditionalFormatting sqref="F341">
    <cfRule type="cellIs" dxfId="2" priority="1139" stopIfTrue="1" operator="lessThan">
      <formula>0</formula>
    </cfRule>
  </conditionalFormatting>
  <conditionalFormatting sqref="F342">
    <cfRule type="cellIs" dxfId="2" priority="1138" stopIfTrue="1" operator="lessThan">
      <formula>0</formula>
    </cfRule>
  </conditionalFormatting>
  <conditionalFormatting sqref="F343">
    <cfRule type="cellIs" dxfId="2" priority="1137" stopIfTrue="1" operator="lessThan">
      <formula>0</formula>
    </cfRule>
  </conditionalFormatting>
  <conditionalFormatting sqref="F344">
    <cfRule type="cellIs" dxfId="2" priority="1136" stopIfTrue="1" operator="lessThan">
      <formula>0</formula>
    </cfRule>
  </conditionalFormatting>
  <conditionalFormatting sqref="F345">
    <cfRule type="cellIs" dxfId="2" priority="1135" stopIfTrue="1" operator="lessThan">
      <formula>0</formula>
    </cfRule>
  </conditionalFormatting>
  <conditionalFormatting sqref="F346">
    <cfRule type="cellIs" dxfId="2" priority="1134" stopIfTrue="1" operator="lessThan">
      <formula>0</formula>
    </cfRule>
  </conditionalFormatting>
  <conditionalFormatting sqref="F347">
    <cfRule type="cellIs" dxfId="2" priority="1133" stopIfTrue="1" operator="lessThan">
      <formula>0</formula>
    </cfRule>
  </conditionalFormatting>
  <conditionalFormatting sqref="F348">
    <cfRule type="cellIs" dxfId="2" priority="1132" stopIfTrue="1" operator="lessThan">
      <formula>0</formula>
    </cfRule>
  </conditionalFormatting>
  <conditionalFormatting sqref="F349">
    <cfRule type="cellIs" dxfId="2" priority="1131" stopIfTrue="1" operator="lessThan">
      <formula>0</formula>
    </cfRule>
  </conditionalFormatting>
  <conditionalFormatting sqref="F350">
    <cfRule type="cellIs" dxfId="2" priority="1130" stopIfTrue="1" operator="lessThan">
      <formula>0</formula>
    </cfRule>
  </conditionalFormatting>
  <conditionalFormatting sqref="F351">
    <cfRule type="cellIs" dxfId="2" priority="1129" stopIfTrue="1" operator="lessThan">
      <formula>0</formula>
    </cfRule>
  </conditionalFormatting>
  <conditionalFormatting sqref="F352">
    <cfRule type="cellIs" dxfId="2" priority="1128" stopIfTrue="1" operator="lessThan">
      <formula>0</formula>
    </cfRule>
  </conditionalFormatting>
  <conditionalFormatting sqref="F353">
    <cfRule type="cellIs" dxfId="2" priority="1127" stopIfTrue="1" operator="lessThan">
      <formula>0</formula>
    </cfRule>
  </conditionalFormatting>
  <conditionalFormatting sqref="F354">
    <cfRule type="cellIs" dxfId="2" priority="1126" stopIfTrue="1" operator="lessThan">
      <formula>0</formula>
    </cfRule>
  </conditionalFormatting>
  <conditionalFormatting sqref="F355">
    <cfRule type="cellIs" dxfId="2" priority="1125" stopIfTrue="1" operator="lessThan">
      <formula>0</formula>
    </cfRule>
  </conditionalFormatting>
  <conditionalFormatting sqref="F356">
    <cfRule type="cellIs" dxfId="2" priority="1124" stopIfTrue="1" operator="lessThan">
      <formula>0</formula>
    </cfRule>
  </conditionalFormatting>
  <conditionalFormatting sqref="F357">
    <cfRule type="cellIs" dxfId="2" priority="1123" stopIfTrue="1" operator="lessThan">
      <formula>0</formula>
    </cfRule>
  </conditionalFormatting>
  <conditionalFormatting sqref="F358">
    <cfRule type="cellIs" dxfId="2" priority="1122" stopIfTrue="1" operator="lessThan">
      <formula>0</formula>
    </cfRule>
  </conditionalFormatting>
  <conditionalFormatting sqref="F359">
    <cfRule type="cellIs" dxfId="2" priority="1121" stopIfTrue="1" operator="lessThan">
      <formula>0</formula>
    </cfRule>
  </conditionalFormatting>
  <conditionalFormatting sqref="F360">
    <cfRule type="cellIs" dxfId="2" priority="1120" stopIfTrue="1" operator="lessThan">
      <formula>0</formula>
    </cfRule>
  </conditionalFormatting>
  <conditionalFormatting sqref="F361">
    <cfRule type="cellIs" dxfId="2" priority="1119" stopIfTrue="1" operator="lessThan">
      <formula>0</formula>
    </cfRule>
  </conditionalFormatting>
  <conditionalFormatting sqref="F362">
    <cfRule type="cellIs" dxfId="2" priority="1118" stopIfTrue="1" operator="lessThan">
      <formula>0</formula>
    </cfRule>
  </conditionalFormatting>
  <conditionalFormatting sqref="F363">
    <cfRule type="cellIs" dxfId="2" priority="1117" stopIfTrue="1" operator="lessThan">
      <formula>0</formula>
    </cfRule>
  </conditionalFormatting>
  <conditionalFormatting sqref="F364">
    <cfRule type="cellIs" dxfId="2" priority="1116" stopIfTrue="1" operator="lessThan">
      <formula>0</formula>
    </cfRule>
  </conditionalFormatting>
  <conditionalFormatting sqref="F365">
    <cfRule type="cellIs" dxfId="2" priority="1115" stopIfTrue="1" operator="lessThan">
      <formula>0</formula>
    </cfRule>
  </conditionalFormatting>
  <conditionalFormatting sqref="F366">
    <cfRule type="cellIs" dxfId="2" priority="1114" stopIfTrue="1" operator="lessThan">
      <formula>0</formula>
    </cfRule>
  </conditionalFormatting>
  <conditionalFormatting sqref="F367">
    <cfRule type="cellIs" dxfId="2" priority="1113" stopIfTrue="1" operator="lessThan">
      <formula>0</formula>
    </cfRule>
  </conditionalFormatting>
  <conditionalFormatting sqref="F368">
    <cfRule type="cellIs" dxfId="2" priority="1112" stopIfTrue="1" operator="lessThan">
      <formula>0</formula>
    </cfRule>
  </conditionalFormatting>
  <conditionalFormatting sqref="F369">
    <cfRule type="cellIs" dxfId="2" priority="1111" stopIfTrue="1" operator="lessThan">
      <formula>0</formula>
    </cfRule>
  </conditionalFormatting>
  <conditionalFormatting sqref="F370">
    <cfRule type="cellIs" dxfId="2" priority="1110" stopIfTrue="1" operator="lessThan">
      <formula>0</formula>
    </cfRule>
  </conditionalFormatting>
  <conditionalFormatting sqref="F371">
    <cfRule type="cellIs" dxfId="2" priority="1109" stopIfTrue="1" operator="lessThan">
      <formula>0</formula>
    </cfRule>
  </conditionalFormatting>
  <conditionalFormatting sqref="F372">
    <cfRule type="cellIs" dxfId="2" priority="1108" stopIfTrue="1" operator="lessThan">
      <formula>0</formula>
    </cfRule>
  </conditionalFormatting>
  <conditionalFormatting sqref="F373">
    <cfRule type="cellIs" dxfId="2" priority="1107" stopIfTrue="1" operator="lessThan">
      <formula>0</formula>
    </cfRule>
  </conditionalFormatting>
  <conditionalFormatting sqref="F374">
    <cfRule type="cellIs" dxfId="2" priority="1106" stopIfTrue="1" operator="lessThan">
      <formula>0</formula>
    </cfRule>
  </conditionalFormatting>
  <conditionalFormatting sqref="F375">
    <cfRule type="cellIs" dxfId="2" priority="1105" stopIfTrue="1" operator="lessThan">
      <formula>0</formula>
    </cfRule>
  </conditionalFormatting>
  <conditionalFormatting sqref="F376">
    <cfRule type="cellIs" dxfId="2" priority="1104" stopIfTrue="1" operator="lessThan">
      <formula>0</formula>
    </cfRule>
  </conditionalFormatting>
  <conditionalFormatting sqref="F377">
    <cfRule type="cellIs" dxfId="2" priority="1103" stopIfTrue="1" operator="lessThan">
      <formula>0</formula>
    </cfRule>
  </conditionalFormatting>
  <conditionalFormatting sqref="F378">
    <cfRule type="cellIs" dxfId="2" priority="1102" stopIfTrue="1" operator="lessThan">
      <formula>0</formula>
    </cfRule>
  </conditionalFormatting>
  <conditionalFormatting sqref="F379">
    <cfRule type="cellIs" dxfId="2" priority="1101" stopIfTrue="1" operator="lessThan">
      <formula>0</formula>
    </cfRule>
  </conditionalFormatting>
  <conditionalFormatting sqref="F380">
    <cfRule type="cellIs" dxfId="2" priority="1100" stopIfTrue="1" operator="lessThan">
      <formula>0</formula>
    </cfRule>
  </conditionalFormatting>
  <conditionalFormatting sqref="F381">
    <cfRule type="cellIs" dxfId="2" priority="1099" stopIfTrue="1" operator="lessThan">
      <formula>0</formula>
    </cfRule>
  </conditionalFormatting>
  <conditionalFormatting sqref="F382">
    <cfRule type="cellIs" dxfId="2" priority="1098" stopIfTrue="1" operator="lessThan">
      <formula>0</formula>
    </cfRule>
  </conditionalFormatting>
  <conditionalFormatting sqref="F383">
    <cfRule type="cellIs" dxfId="2" priority="1097" stopIfTrue="1" operator="lessThan">
      <formula>0</formula>
    </cfRule>
  </conditionalFormatting>
  <conditionalFormatting sqref="F384">
    <cfRule type="cellIs" dxfId="2" priority="1096" stopIfTrue="1" operator="lessThan">
      <formula>0</formula>
    </cfRule>
  </conditionalFormatting>
  <conditionalFormatting sqref="F385">
    <cfRule type="cellIs" dxfId="2" priority="1095" stopIfTrue="1" operator="lessThan">
      <formula>0</formula>
    </cfRule>
  </conditionalFormatting>
  <conditionalFormatting sqref="F386">
    <cfRule type="cellIs" dxfId="2" priority="1094" stopIfTrue="1" operator="lessThan">
      <formula>0</formula>
    </cfRule>
  </conditionalFormatting>
  <conditionalFormatting sqref="F387">
    <cfRule type="cellIs" dxfId="2" priority="1093" stopIfTrue="1" operator="lessThan">
      <formula>0</formula>
    </cfRule>
  </conditionalFormatting>
  <conditionalFormatting sqref="F388">
    <cfRule type="cellIs" dxfId="2" priority="1092" stopIfTrue="1" operator="lessThan">
      <formula>0</formula>
    </cfRule>
  </conditionalFormatting>
  <conditionalFormatting sqref="F389">
    <cfRule type="cellIs" dxfId="2" priority="1091" stopIfTrue="1" operator="lessThan">
      <formula>0</formula>
    </cfRule>
  </conditionalFormatting>
  <conditionalFormatting sqref="F390">
    <cfRule type="cellIs" dxfId="2" priority="1090" stopIfTrue="1" operator="lessThan">
      <formula>0</formula>
    </cfRule>
  </conditionalFormatting>
  <conditionalFormatting sqref="F391">
    <cfRule type="cellIs" dxfId="2" priority="1089" stopIfTrue="1" operator="lessThan">
      <formula>0</formula>
    </cfRule>
  </conditionalFormatting>
  <conditionalFormatting sqref="F392">
    <cfRule type="cellIs" dxfId="2" priority="1088" stopIfTrue="1" operator="lessThan">
      <formula>0</formula>
    </cfRule>
  </conditionalFormatting>
  <conditionalFormatting sqref="F393">
    <cfRule type="cellIs" dxfId="2" priority="1087" stopIfTrue="1" operator="lessThan">
      <formula>0</formula>
    </cfRule>
  </conditionalFormatting>
  <conditionalFormatting sqref="F394">
    <cfRule type="cellIs" dxfId="2" priority="1086" stopIfTrue="1" operator="lessThan">
      <formula>0</formula>
    </cfRule>
  </conditionalFormatting>
  <conditionalFormatting sqref="F395">
    <cfRule type="cellIs" dxfId="2" priority="1085" stopIfTrue="1" operator="lessThan">
      <formula>0</formula>
    </cfRule>
  </conditionalFormatting>
  <conditionalFormatting sqref="F396">
    <cfRule type="cellIs" dxfId="2" priority="1084" stopIfTrue="1" operator="lessThan">
      <formula>0</formula>
    </cfRule>
  </conditionalFormatting>
  <conditionalFormatting sqref="F397">
    <cfRule type="cellIs" dxfId="2" priority="1083" stopIfTrue="1" operator="lessThan">
      <formula>0</formula>
    </cfRule>
  </conditionalFormatting>
  <conditionalFormatting sqref="F398">
    <cfRule type="cellIs" dxfId="2" priority="1082" stopIfTrue="1" operator="lessThan">
      <formula>0</formula>
    </cfRule>
  </conditionalFormatting>
  <conditionalFormatting sqref="F399">
    <cfRule type="cellIs" dxfId="2" priority="1081" stopIfTrue="1" operator="lessThan">
      <formula>0</formula>
    </cfRule>
  </conditionalFormatting>
  <conditionalFormatting sqref="F400">
    <cfRule type="cellIs" dxfId="2" priority="1080" stopIfTrue="1" operator="lessThan">
      <formula>0</formula>
    </cfRule>
  </conditionalFormatting>
  <conditionalFormatting sqref="F401">
    <cfRule type="cellIs" dxfId="2" priority="1079" stopIfTrue="1" operator="lessThan">
      <formula>0</formula>
    </cfRule>
  </conditionalFormatting>
  <conditionalFormatting sqref="F402">
    <cfRule type="cellIs" dxfId="2" priority="1078" stopIfTrue="1" operator="lessThan">
      <formula>0</formula>
    </cfRule>
  </conditionalFormatting>
  <conditionalFormatting sqref="F403">
    <cfRule type="cellIs" dxfId="2" priority="1077" stopIfTrue="1" operator="lessThan">
      <formula>0</formula>
    </cfRule>
  </conditionalFormatting>
  <conditionalFormatting sqref="F404">
    <cfRule type="cellIs" dxfId="2" priority="1076" stopIfTrue="1" operator="lessThan">
      <formula>0</formula>
    </cfRule>
  </conditionalFormatting>
  <conditionalFormatting sqref="F405">
    <cfRule type="cellIs" dxfId="2" priority="1075" stopIfTrue="1" operator="lessThan">
      <formula>0</formula>
    </cfRule>
  </conditionalFormatting>
  <conditionalFormatting sqref="F406">
    <cfRule type="cellIs" dxfId="2" priority="1074" stopIfTrue="1" operator="lessThan">
      <formula>0</formula>
    </cfRule>
  </conditionalFormatting>
  <conditionalFormatting sqref="F407">
    <cfRule type="cellIs" dxfId="2" priority="1073" stopIfTrue="1" operator="lessThan">
      <formula>0</formula>
    </cfRule>
  </conditionalFormatting>
  <conditionalFormatting sqref="F408">
    <cfRule type="cellIs" dxfId="2" priority="1072" stopIfTrue="1" operator="lessThan">
      <formula>0</formula>
    </cfRule>
  </conditionalFormatting>
  <conditionalFormatting sqref="F409">
    <cfRule type="cellIs" dxfId="2" priority="1071" stopIfTrue="1" operator="lessThan">
      <formula>0</formula>
    </cfRule>
  </conditionalFormatting>
  <conditionalFormatting sqref="F410">
    <cfRule type="cellIs" dxfId="2" priority="1070" stopIfTrue="1" operator="lessThan">
      <formula>0</formula>
    </cfRule>
  </conditionalFormatting>
  <conditionalFormatting sqref="F411">
    <cfRule type="cellIs" dxfId="2" priority="1069" stopIfTrue="1" operator="lessThan">
      <formula>0</formula>
    </cfRule>
  </conditionalFormatting>
  <conditionalFormatting sqref="F412">
    <cfRule type="cellIs" dxfId="2" priority="1068" stopIfTrue="1" operator="lessThan">
      <formula>0</formula>
    </cfRule>
  </conditionalFormatting>
  <conditionalFormatting sqref="F413">
    <cfRule type="cellIs" dxfId="2" priority="1067" stopIfTrue="1" operator="lessThan">
      <formula>0</formula>
    </cfRule>
  </conditionalFormatting>
  <conditionalFormatting sqref="F414">
    <cfRule type="cellIs" dxfId="2" priority="1066" stopIfTrue="1" operator="lessThan">
      <formula>0</formula>
    </cfRule>
  </conditionalFormatting>
  <conditionalFormatting sqref="F415">
    <cfRule type="cellIs" dxfId="2" priority="1065" stopIfTrue="1" operator="lessThan">
      <formula>0</formula>
    </cfRule>
  </conditionalFormatting>
  <conditionalFormatting sqref="F416">
    <cfRule type="cellIs" dxfId="2" priority="1064" stopIfTrue="1" operator="lessThan">
      <formula>0</formula>
    </cfRule>
  </conditionalFormatting>
  <conditionalFormatting sqref="F417">
    <cfRule type="cellIs" dxfId="2" priority="1063" stopIfTrue="1" operator="lessThan">
      <formula>0</formula>
    </cfRule>
  </conditionalFormatting>
  <conditionalFormatting sqref="F418">
    <cfRule type="cellIs" dxfId="2" priority="1062" stopIfTrue="1" operator="lessThan">
      <formula>0</formula>
    </cfRule>
  </conditionalFormatting>
  <conditionalFormatting sqref="F419">
    <cfRule type="cellIs" dxfId="2" priority="1061" stopIfTrue="1" operator="lessThan">
      <formula>0</formula>
    </cfRule>
  </conditionalFormatting>
  <conditionalFormatting sqref="F420">
    <cfRule type="cellIs" dxfId="2" priority="1060" stopIfTrue="1" operator="lessThan">
      <formula>0</formula>
    </cfRule>
  </conditionalFormatting>
  <conditionalFormatting sqref="F421">
    <cfRule type="cellIs" dxfId="2" priority="1059" stopIfTrue="1" operator="lessThan">
      <formula>0</formula>
    </cfRule>
  </conditionalFormatting>
  <conditionalFormatting sqref="F422">
    <cfRule type="cellIs" dxfId="2" priority="1058" stopIfTrue="1" operator="lessThan">
      <formula>0</formula>
    </cfRule>
  </conditionalFormatting>
  <conditionalFormatting sqref="F423">
    <cfRule type="cellIs" dxfId="2" priority="1057" stopIfTrue="1" operator="lessThan">
      <formula>0</formula>
    </cfRule>
  </conditionalFormatting>
  <conditionalFormatting sqref="F424">
    <cfRule type="cellIs" dxfId="2" priority="1056" stopIfTrue="1" operator="lessThan">
      <formula>0</formula>
    </cfRule>
  </conditionalFormatting>
  <conditionalFormatting sqref="F425">
    <cfRule type="cellIs" dxfId="2" priority="1055" stopIfTrue="1" operator="lessThan">
      <formula>0</formula>
    </cfRule>
  </conditionalFormatting>
  <conditionalFormatting sqref="F426">
    <cfRule type="cellIs" dxfId="2" priority="1054" stopIfTrue="1" operator="lessThan">
      <formula>0</formula>
    </cfRule>
  </conditionalFormatting>
  <conditionalFormatting sqref="F427">
    <cfRule type="cellIs" dxfId="2" priority="1053" stopIfTrue="1" operator="lessThan">
      <formula>0</formula>
    </cfRule>
  </conditionalFormatting>
  <conditionalFormatting sqref="F428">
    <cfRule type="cellIs" dxfId="2" priority="1052" stopIfTrue="1" operator="lessThan">
      <formula>0</formula>
    </cfRule>
  </conditionalFormatting>
  <conditionalFormatting sqref="F429">
    <cfRule type="cellIs" dxfId="2" priority="1051" stopIfTrue="1" operator="lessThan">
      <formula>0</formula>
    </cfRule>
  </conditionalFormatting>
  <conditionalFormatting sqref="F430">
    <cfRule type="cellIs" dxfId="2" priority="1050" stopIfTrue="1" operator="lessThan">
      <formula>0</formula>
    </cfRule>
  </conditionalFormatting>
  <conditionalFormatting sqref="F431">
    <cfRule type="cellIs" dxfId="2" priority="1049" stopIfTrue="1" operator="lessThan">
      <formula>0</formula>
    </cfRule>
  </conditionalFormatting>
  <conditionalFormatting sqref="F432">
    <cfRule type="cellIs" dxfId="2" priority="1048" stopIfTrue="1" operator="lessThan">
      <formula>0</formula>
    </cfRule>
  </conditionalFormatting>
  <conditionalFormatting sqref="F433">
    <cfRule type="cellIs" dxfId="2" priority="1047" stopIfTrue="1" operator="lessThan">
      <formula>0</formula>
    </cfRule>
  </conditionalFormatting>
  <conditionalFormatting sqref="F434">
    <cfRule type="cellIs" dxfId="2" priority="1046" stopIfTrue="1" operator="lessThan">
      <formula>0</formula>
    </cfRule>
  </conditionalFormatting>
  <conditionalFormatting sqref="F435">
    <cfRule type="cellIs" dxfId="2" priority="1045" stopIfTrue="1" operator="lessThan">
      <formula>0</formula>
    </cfRule>
  </conditionalFormatting>
  <conditionalFormatting sqref="F436">
    <cfRule type="cellIs" dxfId="2" priority="1044" stopIfTrue="1" operator="lessThan">
      <formula>0</formula>
    </cfRule>
  </conditionalFormatting>
  <conditionalFormatting sqref="F437">
    <cfRule type="cellIs" dxfId="2" priority="1043" stopIfTrue="1" operator="lessThan">
      <formula>0</formula>
    </cfRule>
  </conditionalFormatting>
  <conditionalFormatting sqref="F438">
    <cfRule type="cellIs" dxfId="2" priority="1042" stopIfTrue="1" operator="lessThan">
      <formula>0</formula>
    </cfRule>
  </conditionalFormatting>
  <conditionalFormatting sqref="F439">
    <cfRule type="cellIs" dxfId="2" priority="1041" stopIfTrue="1" operator="lessThan">
      <formula>0</formula>
    </cfRule>
  </conditionalFormatting>
  <conditionalFormatting sqref="F440">
    <cfRule type="cellIs" dxfId="2" priority="1040" stopIfTrue="1" operator="lessThan">
      <formula>0</formula>
    </cfRule>
  </conditionalFormatting>
  <conditionalFormatting sqref="F441">
    <cfRule type="cellIs" dxfId="2" priority="1039" stopIfTrue="1" operator="lessThan">
      <formula>0</formula>
    </cfRule>
  </conditionalFormatting>
  <conditionalFormatting sqref="F442">
    <cfRule type="cellIs" dxfId="2" priority="1038" stopIfTrue="1" operator="lessThan">
      <formula>0</formula>
    </cfRule>
  </conditionalFormatting>
  <conditionalFormatting sqref="F443">
    <cfRule type="cellIs" dxfId="2" priority="1037" stopIfTrue="1" operator="lessThan">
      <formula>0</formula>
    </cfRule>
  </conditionalFormatting>
  <conditionalFormatting sqref="F444">
    <cfRule type="cellIs" dxfId="2" priority="1036" stopIfTrue="1" operator="lessThan">
      <formula>0</formula>
    </cfRule>
  </conditionalFormatting>
  <conditionalFormatting sqref="F445">
    <cfRule type="cellIs" dxfId="2" priority="1035" stopIfTrue="1" operator="lessThan">
      <formula>0</formula>
    </cfRule>
  </conditionalFormatting>
  <conditionalFormatting sqref="F446">
    <cfRule type="cellIs" dxfId="2" priority="1034" stopIfTrue="1" operator="lessThan">
      <formula>0</formula>
    </cfRule>
  </conditionalFormatting>
  <conditionalFormatting sqref="F447">
    <cfRule type="cellIs" dxfId="2" priority="1033" stopIfTrue="1" operator="lessThan">
      <formula>0</formula>
    </cfRule>
  </conditionalFormatting>
  <conditionalFormatting sqref="F448">
    <cfRule type="cellIs" dxfId="2" priority="1032" stopIfTrue="1" operator="lessThan">
      <formula>0</formula>
    </cfRule>
  </conditionalFormatting>
  <conditionalFormatting sqref="F449">
    <cfRule type="cellIs" dxfId="2" priority="1031" stopIfTrue="1" operator="lessThan">
      <formula>0</formula>
    </cfRule>
  </conditionalFormatting>
  <conditionalFormatting sqref="F450">
    <cfRule type="cellIs" dxfId="2" priority="1030" stopIfTrue="1" operator="lessThan">
      <formula>0</formula>
    </cfRule>
  </conditionalFormatting>
  <conditionalFormatting sqref="F451">
    <cfRule type="cellIs" dxfId="2" priority="1029" stopIfTrue="1" operator="lessThan">
      <formula>0</formula>
    </cfRule>
  </conditionalFormatting>
  <conditionalFormatting sqref="F452">
    <cfRule type="cellIs" dxfId="2" priority="1028" stopIfTrue="1" operator="lessThan">
      <formula>0</formula>
    </cfRule>
  </conditionalFormatting>
  <conditionalFormatting sqref="F453">
    <cfRule type="cellIs" dxfId="2" priority="1027" stopIfTrue="1" operator="lessThan">
      <formula>0</formula>
    </cfRule>
  </conditionalFormatting>
  <conditionalFormatting sqref="F454">
    <cfRule type="cellIs" dxfId="2" priority="1026" stopIfTrue="1" operator="lessThan">
      <formula>0</formula>
    </cfRule>
  </conditionalFormatting>
  <conditionalFormatting sqref="F455">
    <cfRule type="cellIs" dxfId="2" priority="1025" stopIfTrue="1" operator="lessThan">
      <formula>0</formula>
    </cfRule>
  </conditionalFormatting>
  <conditionalFormatting sqref="F456">
    <cfRule type="cellIs" dxfId="2" priority="1024" stopIfTrue="1" operator="lessThan">
      <formula>0</formula>
    </cfRule>
  </conditionalFormatting>
  <conditionalFormatting sqref="F457">
    <cfRule type="cellIs" dxfId="2" priority="1023" stopIfTrue="1" operator="lessThan">
      <formula>0</formula>
    </cfRule>
  </conditionalFormatting>
  <conditionalFormatting sqref="F458">
    <cfRule type="cellIs" dxfId="2" priority="1022" stopIfTrue="1" operator="lessThan">
      <formula>0</formula>
    </cfRule>
  </conditionalFormatting>
  <conditionalFormatting sqref="F459">
    <cfRule type="cellIs" dxfId="2" priority="1021" stopIfTrue="1" operator="lessThan">
      <formula>0</formula>
    </cfRule>
  </conditionalFormatting>
  <conditionalFormatting sqref="F460">
    <cfRule type="cellIs" dxfId="2" priority="1020" stopIfTrue="1" operator="lessThan">
      <formula>0</formula>
    </cfRule>
  </conditionalFormatting>
  <conditionalFormatting sqref="F461">
    <cfRule type="cellIs" dxfId="2" priority="1019" stopIfTrue="1" operator="lessThan">
      <formula>0</formula>
    </cfRule>
  </conditionalFormatting>
  <conditionalFormatting sqref="F462">
    <cfRule type="cellIs" dxfId="2" priority="1018" stopIfTrue="1" operator="lessThan">
      <formula>0</formula>
    </cfRule>
  </conditionalFormatting>
  <conditionalFormatting sqref="F463">
    <cfRule type="cellIs" dxfId="2" priority="1017" stopIfTrue="1" operator="lessThan">
      <formula>0</formula>
    </cfRule>
  </conditionalFormatting>
  <conditionalFormatting sqref="F464">
    <cfRule type="cellIs" dxfId="2" priority="1016" stopIfTrue="1" operator="lessThan">
      <formula>0</formula>
    </cfRule>
  </conditionalFormatting>
  <conditionalFormatting sqref="F465">
    <cfRule type="cellIs" dxfId="2" priority="1015" stopIfTrue="1" operator="lessThan">
      <formula>0</formula>
    </cfRule>
  </conditionalFormatting>
  <conditionalFormatting sqref="F466">
    <cfRule type="cellIs" dxfId="2" priority="1014" stopIfTrue="1" operator="lessThan">
      <formula>0</formula>
    </cfRule>
  </conditionalFormatting>
  <conditionalFormatting sqref="F467">
    <cfRule type="cellIs" dxfId="2" priority="1013" stopIfTrue="1" operator="lessThan">
      <formula>0</formula>
    </cfRule>
  </conditionalFormatting>
  <conditionalFormatting sqref="F468">
    <cfRule type="cellIs" dxfId="2" priority="1012" stopIfTrue="1" operator="lessThan">
      <formula>0</formula>
    </cfRule>
  </conditionalFormatting>
  <conditionalFormatting sqref="F469">
    <cfRule type="cellIs" dxfId="2" priority="1011" stopIfTrue="1" operator="lessThan">
      <formula>0</formula>
    </cfRule>
  </conditionalFormatting>
  <conditionalFormatting sqref="F470">
    <cfRule type="cellIs" dxfId="2" priority="1010" stopIfTrue="1" operator="lessThan">
      <formula>0</formula>
    </cfRule>
  </conditionalFormatting>
  <conditionalFormatting sqref="F471">
    <cfRule type="cellIs" dxfId="2" priority="1009" stopIfTrue="1" operator="lessThan">
      <formula>0</formula>
    </cfRule>
  </conditionalFormatting>
  <conditionalFormatting sqref="F472">
    <cfRule type="cellIs" dxfId="2" priority="1008" stopIfTrue="1" operator="lessThan">
      <formula>0</formula>
    </cfRule>
  </conditionalFormatting>
  <conditionalFormatting sqref="F473">
    <cfRule type="cellIs" dxfId="2" priority="1007" stopIfTrue="1" operator="lessThan">
      <formula>0</formula>
    </cfRule>
  </conditionalFormatting>
  <conditionalFormatting sqref="F474">
    <cfRule type="cellIs" dxfId="2" priority="1006" stopIfTrue="1" operator="lessThan">
      <formula>0</formula>
    </cfRule>
  </conditionalFormatting>
  <conditionalFormatting sqref="F475">
    <cfRule type="cellIs" dxfId="2" priority="1005" stopIfTrue="1" operator="lessThan">
      <formula>0</formula>
    </cfRule>
  </conditionalFormatting>
  <conditionalFormatting sqref="F476">
    <cfRule type="cellIs" dxfId="2" priority="1004" stopIfTrue="1" operator="lessThan">
      <formula>0</formula>
    </cfRule>
  </conditionalFormatting>
  <conditionalFormatting sqref="F477">
    <cfRule type="cellIs" dxfId="2" priority="1003" stopIfTrue="1" operator="lessThan">
      <formula>0</formula>
    </cfRule>
  </conditionalFormatting>
  <conditionalFormatting sqref="F478">
    <cfRule type="cellIs" dxfId="2" priority="1002" stopIfTrue="1" operator="lessThan">
      <formula>0</formula>
    </cfRule>
  </conditionalFormatting>
  <conditionalFormatting sqref="F479">
    <cfRule type="cellIs" dxfId="2" priority="1001" stopIfTrue="1" operator="lessThan">
      <formula>0</formula>
    </cfRule>
  </conditionalFormatting>
  <conditionalFormatting sqref="F480">
    <cfRule type="cellIs" dxfId="2" priority="1000" stopIfTrue="1" operator="lessThan">
      <formula>0</formula>
    </cfRule>
  </conditionalFormatting>
  <conditionalFormatting sqref="F481">
    <cfRule type="cellIs" dxfId="2" priority="999" stopIfTrue="1" operator="lessThan">
      <formula>0</formula>
    </cfRule>
  </conditionalFormatting>
  <conditionalFormatting sqref="F482">
    <cfRule type="cellIs" dxfId="2" priority="998" stopIfTrue="1" operator="lessThan">
      <formula>0</formula>
    </cfRule>
  </conditionalFormatting>
  <conditionalFormatting sqref="F483">
    <cfRule type="cellIs" dxfId="2" priority="997" stopIfTrue="1" operator="lessThan">
      <formula>0</formula>
    </cfRule>
  </conditionalFormatting>
  <conditionalFormatting sqref="F484">
    <cfRule type="cellIs" dxfId="2" priority="996" stopIfTrue="1" operator="lessThan">
      <formula>0</formula>
    </cfRule>
  </conditionalFormatting>
  <conditionalFormatting sqref="F485">
    <cfRule type="cellIs" dxfId="2" priority="995" stopIfTrue="1" operator="lessThan">
      <formula>0</formula>
    </cfRule>
  </conditionalFormatting>
  <conditionalFormatting sqref="F486">
    <cfRule type="cellIs" dxfId="2" priority="994" stopIfTrue="1" operator="lessThan">
      <formula>0</formula>
    </cfRule>
  </conditionalFormatting>
  <conditionalFormatting sqref="F487">
    <cfRule type="cellIs" dxfId="2" priority="993" stopIfTrue="1" operator="lessThan">
      <formula>0</formula>
    </cfRule>
  </conditionalFormatting>
  <conditionalFormatting sqref="F488">
    <cfRule type="cellIs" dxfId="2" priority="992" stopIfTrue="1" operator="lessThan">
      <formula>0</formula>
    </cfRule>
  </conditionalFormatting>
  <conditionalFormatting sqref="F489">
    <cfRule type="cellIs" dxfId="2" priority="991" stopIfTrue="1" operator="lessThan">
      <formula>0</formula>
    </cfRule>
  </conditionalFormatting>
  <conditionalFormatting sqref="F490">
    <cfRule type="cellIs" dxfId="2" priority="990" stopIfTrue="1" operator="lessThan">
      <formula>0</formula>
    </cfRule>
  </conditionalFormatting>
  <conditionalFormatting sqref="F491">
    <cfRule type="cellIs" dxfId="2" priority="989" stopIfTrue="1" operator="lessThan">
      <formula>0</formula>
    </cfRule>
  </conditionalFormatting>
  <conditionalFormatting sqref="F492">
    <cfRule type="cellIs" dxfId="2" priority="988" stopIfTrue="1" operator="lessThan">
      <formula>0</formula>
    </cfRule>
  </conditionalFormatting>
  <conditionalFormatting sqref="F493">
    <cfRule type="cellIs" dxfId="2" priority="987" stopIfTrue="1" operator="lessThan">
      <formula>0</formula>
    </cfRule>
  </conditionalFormatting>
  <conditionalFormatting sqref="F494">
    <cfRule type="cellIs" dxfId="2" priority="986" stopIfTrue="1" operator="lessThan">
      <formula>0</formula>
    </cfRule>
  </conditionalFormatting>
  <conditionalFormatting sqref="F495">
    <cfRule type="cellIs" dxfId="2" priority="985" stopIfTrue="1" operator="lessThan">
      <formula>0</formula>
    </cfRule>
  </conditionalFormatting>
  <conditionalFormatting sqref="F496">
    <cfRule type="cellIs" dxfId="2" priority="984" stopIfTrue="1" operator="lessThan">
      <formula>0</formula>
    </cfRule>
  </conditionalFormatting>
  <conditionalFormatting sqref="F497">
    <cfRule type="cellIs" dxfId="2" priority="983" stopIfTrue="1" operator="lessThan">
      <formula>0</formula>
    </cfRule>
  </conditionalFormatting>
  <conditionalFormatting sqref="F498">
    <cfRule type="cellIs" dxfId="2" priority="982" stopIfTrue="1" operator="lessThan">
      <formula>0</formula>
    </cfRule>
  </conditionalFormatting>
  <conditionalFormatting sqref="F499">
    <cfRule type="cellIs" dxfId="2" priority="981" stopIfTrue="1" operator="lessThan">
      <formula>0</formula>
    </cfRule>
  </conditionalFormatting>
  <conditionalFormatting sqref="F500">
    <cfRule type="cellIs" dxfId="2" priority="980" stopIfTrue="1" operator="lessThan">
      <formula>0</formula>
    </cfRule>
  </conditionalFormatting>
  <conditionalFormatting sqref="F501">
    <cfRule type="cellIs" dxfId="2" priority="979" stopIfTrue="1" operator="lessThan">
      <formula>0</formula>
    </cfRule>
  </conditionalFormatting>
  <conditionalFormatting sqref="F502">
    <cfRule type="cellIs" dxfId="2" priority="978" stopIfTrue="1" operator="lessThan">
      <formula>0</formula>
    </cfRule>
  </conditionalFormatting>
  <conditionalFormatting sqref="F503">
    <cfRule type="cellIs" dxfId="2" priority="977" stopIfTrue="1" operator="lessThan">
      <formula>0</formula>
    </cfRule>
  </conditionalFormatting>
  <conditionalFormatting sqref="F504">
    <cfRule type="cellIs" dxfId="2" priority="976" stopIfTrue="1" operator="lessThan">
      <formula>0</formula>
    </cfRule>
  </conditionalFormatting>
  <conditionalFormatting sqref="F505">
    <cfRule type="cellIs" dxfId="2" priority="975" stopIfTrue="1" operator="lessThan">
      <formula>0</formula>
    </cfRule>
  </conditionalFormatting>
  <conditionalFormatting sqref="F506">
    <cfRule type="cellIs" dxfId="2" priority="974" stopIfTrue="1" operator="lessThan">
      <formula>0</formula>
    </cfRule>
  </conditionalFormatting>
  <conditionalFormatting sqref="F507">
    <cfRule type="cellIs" dxfId="2" priority="973" stopIfTrue="1" operator="lessThan">
      <formula>0</formula>
    </cfRule>
  </conditionalFormatting>
  <conditionalFormatting sqref="F508">
    <cfRule type="cellIs" dxfId="2" priority="972" stopIfTrue="1" operator="lessThan">
      <formula>0</formula>
    </cfRule>
  </conditionalFormatting>
  <conditionalFormatting sqref="F509">
    <cfRule type="cellIs" dxfId="2" priority="971" stopIfTrue="1" operator="lessThan">
      <formula>0</formula>
    </cfRule>
  </conditionalFormatting>
  <conditionalFormatting sqref="F510">
    <cfRule type="cellIs" dxfId="2" priority="970" stopIfTrue="1" operator="lessThan">
      <formula>0</formula>
    </cfRule>
  </conditionalFormatting>
  <conditionalFormatting sqref="F511">
    <cfRule type="cellIs" dxfId="2" priority="969" stopIfTrue="1" operator="lessThan">
      <formula>0</formula>
    </cfRule>
  </conditionalFormatting>
  <conditionalFormatting sqref="F512">
    <cfRule type="cellIs" dxfId="2" priority="968" stopIfTrue="1" operator="lessThan">
      <formula>0</formula>
    </cfRule>
  </conditionalFormatting>
  <conditionalFormatting sqref="F513">
    <cfRule type="cellIs" dxfId="2" priority="967" stopIfTrue="1" operator="lessThan">
      <formula>0</formula>
    </cfRule>
  </conditionalFormatting>
  <conditionalFormatting sqref="F514">
    <cfRule type="cellIs" dxfId="2" priority="966" stopIfTrue="1" operator="lessThan">
      <formula>0</formula>
    </cfRule>
  </conditionalFormatting>
  <conditionalFormatting sqref="F515">
    <cfRule type="cellIs" dxfId="2" priority="965" stopIfTrue="1" operator="lessThan">
      <formula>0</formula>
    </cfRule>
  </conditionalFormatting>
  <conditionalFormatting sqref="F516">
    <cfRule type="cellIs" dxfId="2" priority="964" stopIfTrue="1" operator="lessThan">
      <formula>0</formula>
    </cfRule>
  </conditionalFormatting>
  <conditionalFormatting sqref="F517">
    <cfRule type="cellIs" dxfId="2" priority="963" stopIfTrue="1" operator="lessThan">
      <formula>0</formula>
    </cfRule>
  </conditionalFormatting>
  <conditionalFormatting sqref="F518">
    <cfRule type="cellIs" dxfId="2" priority="962" stopIfTrue="1" operator="lessThan">
      <formula>0</formula>
    </cfRule>
  </conditionalFormatting>
  <conditionalFormatting sqref="F519">
    <cfRule type="cellIs" dxfId="2" priority="961" stopIfTrue="1" operator="lessThan">
      <formula>0</formula>
    </cfRule>
  </conditionalFormatting>
  <conditionalFormatting sqref="F520">
    <cfRule type="cellIs" dxfId="2" priority="960" stopIfTrue="1" operator="lessThan">
      <formula>0</formula>
    </cfRule>
  </conditionalFormatting>
  <conditionalFormatting sqref="F521">
    <cfRule type="cellIs" dxfId="2" priority="959" stopIfTrue="1" operator="lessThan">
      <formula>0</formula>
    </cfRule>
  </conditionalFormatting>
  <conditionalFormatting sqref="F522">
    <cfRule type="cellIs" dxfId="2" priority="958" stopIfTrue="1" operator="lessThan">
      <formula>0</formula>
    </cfRule>
  </conditionalFormatting>
  <conditionalFormatting sqref="F523">
    <cfRule type="cellIs" dxfId="2" priority="957" stopIfTrue="1" operator="lessThan">
      <formula>0</formula>
    </cfRule>
  </conditionalFormatting>
  <conditionalFormatting sqref="F524">
    <cfRule type="cellIs" dxfId="2" priority="956" stopIfTrue="1" operator="lessThan">
      <formula>0</formula>
    </cfRule>
  </conditionalFormatting>
  <conditionalFormatting sqref="F525">
    <cfRule type="cellIs" dxfId="2" priority="955" stopIfTrue="1" operator="lessThan">
      <formula>0</formula>
    </cfRule>
  </conditionalFormatting>
  <conditionalFormatting sqref="F526">
    <cfRule type="cellIs" dxfId="2" priority="954" stopIfTrue="1" operator="lessThan">
      <formula>0</formula>
    </cfRule>
  </conditionalFormatting>
  <conditionalFormatting sqref="F527">
    <cfRule type="cellIs" dxfId="2" priority="953" stopIfTrue="1" operator="lessThan">
      <formula>0</formula>
    </cfRule>
  </conditionalFormatting>
  <conditionalFormatting sqref="F528">
    <cfRule type="cellIs" dxfId="2" priority="952" stopIfTrue="1" operator="lessThan">
      <formula>0</formula>
    </cfRule>
  </conditionalFormatting>
  <conditionalFormatting sqref="F529">
    <cfRule type="cellIs" dxfId="2" priority="951" stopIfTrue="1" operator="lessThan">
      <formula>0</formula>
    </cfRule>
  </conditionalFormatting>
  <conditionalFormatting sqref="F530">
    <cfRule type="cellIs" dxfId="2" priority="950" stopIfTrue="1" operator="lessThan">
      <formula>0</formula>
    </cfRule>
  </conditionalFormatting>
  <conditionalFormatting sqref="F531">
    <cfRule type="cellIs" dxfId="2" priority="949" stopIfTrue="1" operator="lessThan">
      <formula>0</formula>
    </cfRule>
  </conditionalFormatting>
  <conditionalFormatting sqref="F532">
    <cfRule type="cellIs" dxfId="2" priority="948" stopIfTrue="1" operator="lessThan">
      <formula>0</formula>
    </cfRule>
  </conditionalFormatting>
  <conditionalFormatting sqref="F533">
    <cfRule type="cellIs" dxfId="2" priority="947" stopIfTrue="1" operator="lessThan">
      <formula>0</formula>
    </cfRule>
  </conditionalFormatting>
  <conditionalFormatting sqref="F534">
    <cfRule type="cellIs" dxfId="2" priority="946" stopIfTrue="1" operator="lessThan">
      <formula>0</formula>
    </cfRule>
  </conditionalFormatting>
  <conditionalFormatting sqref="F535">
    <cfRule type="cellIs" dxfId="2" priority="945" stopIfTrue="1" operator="lessThan">
      <formula>0</formula>
    </cfRule>
  </conditionalFormatting>
  <conditionalFormatting sqref="F536">
    <cfRule type="cellIs" dxfId="2" priority="944" stopIfTrue="1" operator="lessThan">
      <formula>0</formula>
    </cfRule>
  </conditionalFormatting>
  <conditionalFormatting sqref="F537">
    <cfRule type="cellIs" dxfId="2" priority="943" stopIfTrue="1" operator="lessThan">
      <formula>0</formula>
    </cfRule>
  </conditionalFormatting>
  <conditionalFormatting sqref="F538">
    <cfRule type="cellIs" dxfId="2" priority="942" stopIfTrue="1" operator="lessThan">
      <formula>0</formula>
    </cfRule>
  </conditionalFormatting>
  <conditionalFormatting sqref="F539">
    <cfRule type="cellIs" dxfId="2" priority="941" stopIfTrue="1" operator="lessThan">
      <formula>0</formula>
    </cfRule>
  </conditionalFormatting>
  <conditionalFormatting sqref="F540">
    <cfRule type="cellIs" dxfId="2" priority="940" stopIfTrue="1" operator="lessThan">
      <formula>0</formula>
    </cfRule>
  </conditionalFormatting>
  <conditionalFormatting sqref="F541">
    <cfRule type="cellIs" dxfId="2" priority="939" stopIfTrue="1" operator="lessThan">
      <formula>0</formula>
    </cfRule>
  </conditionalFormatting>
  <conditionalFormatting sqref="F542">
    <cfRule type="cellIs" dxfId="2" priority="938" stopIfTrue="1" operator="lessThan">
      <formula>0</formula>
    </cfRule>
  </conditionalFormatting>
  <conditionalFormatting sqref="F543">
    <cfRule type="cellIs" dxfId="2" priority="937" stopIfTrue="1" operator="lessThan">
      <formula>0</formula>
    </cfRule>
  </conditionalFormatting>
  <conditionalFormatting sqref="F544">
    <cfRule type="cellIs" dxfId="2" priority="936" stopIfTrue="1" operator="lessThan">
      <formula>0</formula>
    </cfRule>
  </conditionalFormatting>
  <conditionalFormatting sqref="F545">
    <cfRule type="cellIs" dxfId="2" priority="935" stopIfTrue="1" operator="lessThan">
      <formula>0</formula>
    </cfRule>
  </conditionalFormatting>
  <conditionalFormatting sqref="F546">
    <cfRule type="cellIs" dxfId="2" priority="934" stopIfTrue="1" operator="lessThan">
      <formula>0</formula>
    </cfRule>
  </conditionalFormatting>
  <conditionalFormatting sqref="F547">
    <cfRule type="cellIs" dxfId="2" priority="933" stopIfTrue="1" operator="lessThan">
      <formula>0</formula>
    </cfRule>
  </conditionalFormatting>
  <conditionalFormatting sqref="F548">
    <cfRule type="cellIs" dxfId="2" priority="932" stopIfTrue="1" operator="lessThan">
      <formula>0</formula>
    </cfRule>
  </conditionalFormatting>
  <conditionalFormatting sqref="F549">
    <cfRule type="cellIs" dxfId="2" priority="931" stopIfTrue="1" operator="lessThan">
      <formula>0</formula>
    </cfRule>
  </conditionalFormatting>
  <conditionalFormatting sqref="F550">
    <cfRule type="cellIs" dxfId="2" priority="930" stopIfTrue="1" operator="lessThan">
      <formula>0</formula>
    </cfRule>
  </conditionalFormatting>
  <conditionalFormatting sqref="F551">
    <cfRule type="cellIs" dxfId="2" priority="929" stopIfTrue="1" operator="lessThan">
      <formula>0</formula>
    </cfRule>
  </conditionalFormatting>
  <conditionalFormatting sqref="F552">
    <cfRule type="cellIs" dxfId="2" priority="928" stopIfTrue="1" operator="lessThan">
      <formula>0</formula>
    </cfRule>
  </conditionalFormatting>
  <conditionalFormatting sqref="F553">
    <cfRule type="cellIs" dxfId="2" priority="927" stopIfTrue="1" operator="lessThan">
      <formula>0</formula>
    </cfRule>
  </conditionalFormatting>
  <conditionalFormatting sqref="F554">
    <cfRule type="cellIs" dxfId="2" priority="926" stopIfTrue="1" operator="lessThan">
      <formula>0</formula>
    </cfRule>
  </conditionalFormatting>
  <conditionalFormatting sqref="F555">
    <cfRule type="cellIs" dxfId="2" priority="925" stopIfTrue="1" operator="lessThan">
      <formula>0</formula>
    </cfRule>
  </conditionalFormatting>
  <conditionalFormatting sqref="F556">
    <cfRule type="cellIs" dxfId="2" priority="924" stopIfTrue="1" operator="lessThan">
      <formula>0</formula>
    </cfRule>
  </conditionalFormatting>
  <conditionalFormatting sqref="F557">
    <cfRule type="cellIs" dxfId="2" priority="923" stopIfTrue="1" operator="lessThan">
      <formula>0</formula>
    </cfRule>
  </conditionalFormatting>
  <conditionalFormatting sqref="F558">
    <cfRule type="cellIs" dxfId="2" priority="922" stopIfTrue="1" operator="lessThan">
      <formula>0</formula>
    </cfRule>
  </conditionalFormatting>
  <conditionalFormatting sqref="F559">
    <cfRule type="cellIs" dxfId="2" priority="921" stopIfTrue="1" operator="lessThan">
      <formula>0</formula>
    </cfRule>
  </conditionalFormatting>
  <conditionalFormatting sqref="F560">
    <cfRule type="cellIs" dxfId="2" priority="920" stopIfTrue="1" operator="lessThan">
      <formula>0</formula>
    </cfRule>
  </conditionalFormatting>
  <conditionalFormatting sqref="F561">
    <cfRule type="cellIs" dxfId="2" priority="919" stopIfTrue="1" operator="lessThan">
      <formula>0</formula>
    </cfRule>
  </conditionalFormatting>
  <conditionalFormatting sqref="F562">
    <cfRule type="cellIs" dxfId="2" priority="918" stopIfTrue="1" operator="lessThan">
      <formula>0</formula>
    </cfRule>
  </conditionalFormatting>
  <conditionalFormatting sqref="F563">
    <cfRule type="cellIs" dxfId="2" priority="917" stopIfTrue="1" operator="lessThan">
      <formula>0</formula>
    </cfRule>
  </conditionalFormatting>
  <conditionalFormatting sqref="F564">
    <cfRule type="cellIs" dxfId="2" priority="916" stopIfTrue="1" operator="lessThan">
      <formula>0</formula>
    </cfRule>
  </conditionalFormatting>
  <conditionalFormatting sqref="F565">
    <cfRule type="cellIs" dxfId="2" priority="915" stopIfTrue="1" operator="lessThan">
      <formula>0</formula>
    </cfRule>
  </conditionalFormatting>
  <conditionalFormatting sqref="F566">
    <cfRule type="cellIs" dxfId="2" priority="914" stopIfTrue="1" operator="lessThan">
      <formula>0</formula>
    </cfRule>
  </conditionalFormatting>
  <conditionalFormatting sqref="F567">
    <cfRule type="cellIs" dxfId="2" priority="913" stopIfTrue="1" operator="lessThan">
      <formula>0</formula>
    </cfRule>
  </conditionalFormatting>
  <conditionalFormatting sqref="F568">
    <cfRule type="cellIs" dxfId="2" priority="912" stopIfTrue="1" operator="lessThan">
      <formula>0</formula>
    </cfRule>
  </conditionalFormatting>
  <conditionalFormatting sqref="F569">
    <cfRule type="cellIs" dxfId="2" priority="911" stopIfTrue="1" operator="lessThan">
      <formula>0</formula>
    </cfRule>
  </conditionalFormatting>
  <conditionalFormatting sqref="F570">
    <cfRule type="cellIs" dxfId="2" priority="910" stopIfTrue="1" operator="lessThan">
      <formula>0</formula>
    </cfRule>
  </conditionalFormatting>
  <conditionalFormatting sqref="F571">
    <cfRule type="cellIs" dxfId="2" priority="909" stopIfTrue="1" operator="lessThan">
      <formula>0</formula>
    </cfRule>
  </conditionalFormatting>
  <conditionalFormatting sqref="F572">
    <cfRule type="cellIs" dxfId="2" priority="908" stopIfTrue="1" operator="lessThan">
      <formula>0</formula>
    </cfRule>
  </conditionalFormatting>
  <conditionalFormatting sqref="F573">
    <cfRule type="cellIs" dxfId="2" priority="907" stopIfTrue="1" operator="lessThan">
      <formula>0</formula>
    </cfRule>
  </conditionalFormatting>
  <conditionalFormatting sqref="F574">
    <cfRule type="cellIs" dxfId="2" priority="906" stopIfTrue="1" operator="lessThan">
      <formula>0</formula>
    </cfRule>
  </conditionalFormatting>
  <conditionalFormatting sqref="F575">
    <cfRule type="cellIs" dxfId="2" priority="905" stopIfTrue="1" operator="lessThan">
      <formula>0</formula>
    </cfRule>
  </conditionalFormatting>
  <conditionalFormatting sqref="F576">
    <cfRule type="cellIs" dxfId="2" priority="904" stopIfTrue="1" operator="lessThan">
      <formula>0</formula>
    </cfRule>
  </conditionalFormatting>
  <conditionalFormatting sqref="F577">
    <cfRule type="cellIs" dxfId="2" priority="903" stopIfTrue="1" operator="lessThan">
      <formula>0</formula>
    </cfRule>
  </conditionalFormatting>
  <conditionalFormatting sqref="F578">
    <cfRule type="cellIs" dxfId="2" priority="902" stopIfTrue="1" operator="lessThan">
      <formula>0</formula>
    </cfRule>
  </conditionalFormatting>
  <conditionalFormatting sqref="F579">
    <cfRule type="cellIs" dxfId="2" priority="901" stopIfTrue="1" operator="lessThan">
      <formula>0</formula>
    </cfRule>
  </conditionalFormatting>
  <conditionalFormatting sqref="F580">
    <cfRule type="cellIs" dxfId="2" priority="900" stopIfTrue="1" operator="lessThan">
      <formula>0</formula>
    </cfRule>
  </conditionalFormatting>
  <conditionalFormatting sqref="F581">
    <cfRule type="cellIs" dxfId="2" priority="899" stopIfTrue="1" operator="lessThan">
      <formula>0</formula>
    </cfRule>
  </conditionalFormatting>
  <conditionalFormatting sqref="F582">
    <cfRule type="cellIs" dxfId="2" priority="898" stopIfTrue="1" operator="lessThan">
      <formula>0</formula>
    </cfRule>
  </conditionalFormatting>
  <conditionalFormatting sqref="F583">
    <cfRule type="cellIs" dxfId="2" priority="897" stopIfTrue="1" operator="lessThan">
      <formula>0</formula>
    </cfRule>
  </conditionalFormatting>
  <conditionalFormatting sqref="F584">
    <cfRule type="cellIs" dxfId="2" priority="896" stopIfTrue="1" operator="lessThan">
      <formula>0</formula>
    </cfRule>
  </conditionalFormatting>
  <conditionalFormatting sqref="F585">
    <cfRule type="cellIs" dxfId="2" priority="895" stopIfTrue="1" operator="lessThan">
      <formula>0</formula>
    </cfRule>
  </conditionalFormatting>
  <conditionalFormatting sqref="F586">
    <cfRule type="cellIs" dxfId="2" priority="894" stopIfTrue="1" operator="lessThan">
      <formula>0</formula>
    </cfRule>
  </conditionalFormatting>
  <conditionalFormatting sqref="F587">
    <cfRule type="cellIs" dxfId="2" priority="893" stopIfTrue="1" operator="lessThan">
      <formula>0</formula>
    </cfRule>
  </conditionalFormatting>
  <conditionalFormatting sqref="F588">
    <cfRule type="cellIs" dxfId="2" priority="892" stopIfTrue="1" operator="lessThan">
      <formula>0</formula>
    </cfRule>
  </conditionalFormatting>
  <conditionalFormatting sqref="F589">
    <cfRule type="cellIs" dxfId="2" priority="891" stopIfTrue="1" operator="lessThan">
      <formula>0</formula>
    </cfRule>
  </conditionalFormatting>
  <conditionalFormatting sqref="F590">
    <cfRule type="cellIs" dxfId="2" priority="890" stopIfTrue="1" operator="lessThan">
      <formula>0</formula>
    </cfRule>
  </conditionalFormatting>
  <conditionalFormatting sqref="F591">
    <cfRule type="cellIs" dxfId="2" priority="889" stopIfTrue="1" operator="lessThan">
      <formula>0</formula>
    </cfRule>
  </conditionalFormatting>
  <conditionalFormatting sqref="F592">
    <cfRule type="cellIs" dxfId="2" priority="888" stopIfTrue="1" operator="lessThan">
      <formula>0</formula>
    </cfRule>
  </conditionalFormatting>
  <conditionalFormatting sqref="F593">
    <cfRule type="cellIs" dxfId="2" priority="887" stopIfTrue="1" operator="lessThan">
      <formula>0</formula>
    </cfRule>
  </conditionalFormatting>
  <conditionalFormatting sqref="F594">
    <cfRule type="cellIs" dxfId="2" priority="886" stopIfTrue="1" operator="lessThan">
      <formula>0</formula>
    </cfRule>
  </conditionalFormatting>
  <conditionalFormatting sqref="F595">
    <cfRule type="cellIs" dxfId="2" priority="885" stopIfTrue="1" operator="lessThan">
      <formula>0</formula>
    </cfRule>
  </conditionalFormatting>
  <conditionalFormatting sqref="F596">
    <cfRule type="cellIs" dxfId="2" priority="884" stopIfTrue="1" operator="lessThan">
      <formula>0</formula>
    </cfRule>
  </conditionalFormatting>
  <conditionalFormatting sqref="F597">
    <cfRule type="cellIs" dxfId="2" priority="883" stopIfTrue="1" operator="lessThan">
      <formula>0</formula>
    </cfRule>
  </conditionalFormatting>
  <conditionalFormatting sqref="F598">
    <cfRule type="cellIs" dxfId="2" priority="882" stopIfTrue="1" operator="lessThan">
      <formula>0</formula>
    </cfRule>
  </conditionalFormatting>
  <conditionalFormatting sqref="F599">
    <cfRule type="cellIs" dxfId="2" priority="881" stopIfTrue="1" operator="lessThan">
      <formula>0</formula>
    </cfRule>
  </conditionalFormatting>
  <conditionalFormatting sqref="F600">
    <cfRule type="cellIs" dxfId="2" priority="880" stopIfTrue="1" operator="lessThan">
      <formula>0</formula>
    </cfRule>
  </conditionalFormatting>
  <conditionalFormatting sqref="F601">
    <cfRule type="cellIs" dxfId="2" priority="879" stopIfTrue="1" operator="lessThan">
      <formula>0</formula>
    </cfRule>
  </conditionalFormatting>
  <conditionalFormatting sqref="F602">
    <cfRule type="cellIs" dxfId="2" priority="878" stopIfTrue="1" operator="lessThan">
      <formula>0</formula>
    </cfRule>
  </conditionalFormatting>
  <conditionalFormatting sqref="F603">
    <cfRule type="cellIs" dxfId="2" priority="877" stopIfTrue="1" operator="lessThan">
      <formula>0</formula>
    </cfRule>
  </conditionalFormatting>
  <conditionalFormatting sqref="F604">
    <cfRule type="cellIs" dxfId="2" priority="876" stopIfTrue="1" operator="lessThan">
      <formula>0</formula>
    </cfRule>
  </conditionalFormatting>
  <conditionalFormatting sqref="F605">
    <cfRule type="cellIs" dxfId="2" priority="875" stopIfTrue="1" operator="lessThan">
      <formula>0</formula>
    </cfRule>
  </conditionalFormatting>
  <conditionalFormatting sqref="F606">
    <cfRule type="cellIs" dxfId="2" priority="874" stopIfTrue="1" operator="lessThan">
      <formula>0</formula>
    </cfRule>
  </conditionalFormatting>
  <conditionalFormatting sqref="F607">
    <cfRule type="cellIs" dxfId="2" priority="873" stopIfTrue="1" operator="lessThan">
      <formula>0</formula>
    </cfRule>
  </conditionalFormatting>
  <conditionalFormatting sqref="F608">
    <cfRule type="cellIs" dxfId="2" priority="872" stopIfTrue="1" operator="lessThan">
      <formula>0</formula>
    </cfRule>
  </conditionalFormatting>
  <conditionalFormatting sqref="F609">
    <cfRule type="cellIs" dxfId="2" priority="871" stopIfTrue="1" operator="lessThan">
      <formula>0</formula>
    </cfRule>
  </conditionalFormatting>
  <conditionalFormatting sqref="F610">
    <cfRule type="cellIs" dxfId="2" priority="870" stopIfTrue="1" operator="lessThan">
      <formula>0</formula>
    </cfRule>
  </conditionalFormatting>
  <conditionalFormatting sqref="F611">
    <cfRule type="cellIs" dxfId="2" priority="869" stopIfTrue="1" operator="lessThan">
      <formula>0</formula>
    </cfRule>
  </conditionalFormatting>
  <conditionalFormatting sqref="F612">
    <cfRule type="cellIs" dxfId="2" priority="868" stopIfTrue="1" operator="lessThan">
      <formula>0</formula>
    </cfRule>
  </conditionalFormatting>
  <conditionalFormatting sqref="F613">
    <cfRule type="cellIs" dxfId="2" priority="867" stopIfTrue="1" operator="lessThan">
      <formula>0</formula>
    </cfRule>
  </conditionalFormatting>
  <conditionalFormatting sqref="F614">
    <cfRule type="cellIs" dxfId="2" priority="866" stopIfTrue="1" operator="lessThan">
      <formula>0</formula>
    </cfRule>
  </conditionalFormatting>
  <conditionalFormatting sqref="F615">
    <cfRule type="cellIs" dxfId="2" priority="865" stopIfTrue="1" operator="lessThan">
      <formula>0</formula>
    </cfRule>
  </conditionalFormatting>
  <conditionalFormatting sqref="F616">
    <cfRule type="cellIs" dxfId="2" priority="864" stopIfTrue="1" operator="lessThan">
      <formula>0</formula>
    </cfRule>
  </conditionalFormatting>
  <conditionalFormatting sqref="F617">
    <cfRule type="cellIs" dxfId="2" priority="863" stopIfTrue="1" operator="lessThan">
      <formula>0</formula>
    </cfRule>
  </conditionalFormatting>
  <conditionalFormatting sqref="F618">
    <cfRule type="cellIs" dxfId="2" priority="862" stopIfTrue="1" operator="lessThan">
      <formula>0</formula>
    </cfRule>
  </conditionalFormatting>
  <conditionalFormatting sqref="F619">
    <cfRule type="cellIs" dxfId="2" priority="861" stopIfTrue="1" operator="lessThan">
      <formula>0</formula>
    </cfRule>
  </conditionalFormatting>
  <conditionalFormatting sqref="F620">
    <cfRule type="cellIs" dxfId="2" priority="860" stopIfTrue="1" operator="lessThan">
      <formula>0</formula>
    </cfRule>
  </conditionalFormatting>
  <conditionalFormatting sqref="F621">
    <cfRule type="cellIs" dxfId="2" priority="859" stopIfTrue="1" operator="lessThan">
      <formula>0</formula>
    </cfRule>
  </conditionalFormatting>
  <conditionalFormatting sqref="F622">
    <cfRule type="cellIs" dxfId="2" priority="858" stopIfTrue="1" operator="lessThan">
      <formula>0</formula>
    </cfRule>
  </conditionalFormatting>
  <conditionalFormatting sqref="F623">
    <cfRule type="cellIs" dxfId="2" priority="857" stopIfTrue="1" operator="lessThan">
      <formula>0</formula>
    </cfRule>
  </conditionalFormatting>
  <conditionalFormatting sqref="F624">
    <cfRule type="cellIs" dxfId="2" priority="856" stopIfTrue="1" operator="lessThan">
      <formula>0</formula>
    </cfRule>
  </conditionalFormatting>
  <conditionalFormatting sqref="F625">
    <cfRule type="cellIs" dxfId="2" priority="855" stopIfTrue="1" operator="lessThan">
      <formula>0</formula>
    </cfRule>
  </conditionalFormatting>
  <conditionalFormatting sqref="F626">
    <cfRule type="cellIs" dxfId="2" priority="854" stopIfTrue="1" operator="lessThan">
      <formula>0</formula>
    </cfRule>
  </conditionalFormatting>
  <conditionalFormatting sqref="F627">
    <cfRule type="cellIs" dxfId="2" priority="853" stopIfTrue="1" operator="lessThan">
      <formula>0</formula>
    </cfRule>
  </conditionalFormatting>
  <conditionalFormatting sqref="F628">
    <cfRule type="cellIs" dxfId="2" priority="852" stopIfTrue="1" operator="lessThan">
      <formula>0</formula>
    </cfRule>
  </conditionalFormatting>
  <conditionalFormatting sqref="F629">
    <cfRule type="cellIs" dxfId="2" priority="851" stopIfTrue="1" operator="lessThan">
      <formula>0</formula>
    </cfRule>
  </conditionalFormatting>
  <conditionalFormatting sqref="F630">
    <cfRule type="cellIs" dxfId="2" priority="850" stopIfTrue="1" operator="lessThan">
      <formula>0</formula>
    </cfRule>
  </conditionalFormatting>
  <conditionalFormatting sqref="F631">
    <cfRule type="cellIs" dxfId="2" priority="849" stopIfTrue="1" operator="lessThan">
      <formula>0</formula>
    </cfRule>
  </conditionalFormatting>
  <conditionalFormatting sqref="F632">
    <cfRule type="cellIs" dxfId="2" priority="848" stopIfTrue="1" operator="lessThan">
      <formula>0</formula>
    </cfRule>
  </conditionalFormatting>
  <conditionalFormatting sqref="F633">
    <cfRule type="cellIs" dxfId="2" priority="847" stopIfTrue="1" operator="lessThan">
      <formula>0</formula>
    </cfRule>
  </conditionalFormatting>
  <conditionalFormatting sqref="F634">
    <cfRule type="cellIs" dxfId="2" priority="846" stopIfTrue="1" operator="lessThan">
      <formula>0</formula>
    </cfRule>
  </conditionalFormatting>
  <conditionalFormatting sqref="F635">
    <cfRule type="cellIs" dxfId="2" priority="845" stopIfTrue="1" operator="lessThan">
      <formula>0</formula>
    </cfRule>
  </conditionalFormatting>
  <conditionalFormatting sqref="F636">
    <cfRule type="cellIs" dxfId="2" priority="844" stopIfTrue="1" operator="lessThan">
      <formula>0</formula>
    </cfRule>
  </conditionalFormatting>
  <conditionalFormatting sqref="F637">
    <cfRule type="cellIs" dxfId="2" priority="843" stopIfTrue="1" operator="lessThan">
      <formula>0</formula>
    </cfRule>
  </conditionalFormatting>
  <conditionalFormatting sqref="F638">
    <cfRule type="cellIs" dxfId="2" priority="842" stopIfTrue="1" operator="lessThan">
      <formula>0</formula>
    </cfRule>
  </conditionalFormatting>
  <conditionalFormatting sqref="F639">
    <cfRule type="cellIs" dxfId="2" priority="841" stopIfTrue="1" operator="lessThan">
      <formula>0</formula>
    </cfRule>
  </conditionalFormatting>
  <conditionalFormatting sqref="F640">
    <cfRule type="cellIs" dxfId="2" priority="840" stopIfTrue="1" operator="lessThan">
      <formula>0</formula>
    </cfRule>
  </conditionalFormatting>
  <conditionalFormatting sqref="F641">
    <cfRule type="cellIs" dxfId="2" priority="839" stopIfTrue="1" operator="lessThan">
      <formula>0</formula>
    </cfRule>
  </conditionalFormatting>
  <conditionalFormatting sqref="F642">
    <cfRule type="cellIs" dxfId="2" priority="838" stopIfTrue="1" operator="lessThan">
      <formula>0</formula>
    </cfRule>
  </conditionalFormatting>
  <conditionalFormatting sqref="F643">
    <cfRule type="cellIs" dxfId="2" priority="837" stopIfTrue="1" operator="lessThan">
      <formula>0</formula>
    </cfRule>
  </conditionalFormatting>
  <conditionalFormatting sqref="F644">
    <cfRule type="cellIs" dxfId="2" priority="836" stopIfTrue="1" operator="lessThan">
      <formula>0</formula>
    </cfRule>
  </conditionalFormatting>
  <conditionalFormatting sqref="F645">
    <cfRule type="cellIs" dxfId="2" priority="835" stopIfTrue="1" operator="lessThan">
      <formula>0</formula>
    </cfRule>
  </conditionalFormatting>
  <conditionalFormatting sqref="F646">
    <cfRule type="cellIs" dxfId="2" priority="834" stopIfTrue="1" operator="lessThan">
      <formula>0</formula>
    </cfRule>
  </conditionalFormatting>
  <conditionalFormatting sqref="F647">
    <cfRule type="cellIs" dxfId="2" priority="833" stopIfTrue="1" operator="lessThan">
      <formula>0</formula>
    </cfRule>
  </conditionalFormatting>
  <conditionalFormatting sqref="F648">
    <cfRule type="cellIs" dxfId="2" priority="832" stopIfTrue="1" operator="lessThan">
      <formula>0</formula>
    </cfRule>
  </conditionalFormatting>
  <conditionalFormatting sqref="F649">
    <cfRule type="cellIs" dxfId="2" priority="831" stopIfTrue="1" operator="lessThan">
      <formula>0</formula>
    </cfRule>
  </conditionalFormatting>
  <conditionalFormatting sqref="F650">
    <cfRule type="cellIs" dxfId="2" priority="830" stopIfTrue="1" operator="lessThan">
      <formula>0</formula>
    </cfRule>
  </conditionalFormatting>
  <conditionalFormatting sqref="F651">
    <cfRule type="cellIs" dxfId="2" priority="829" stopIfTrue="1" operator="lessThan">
      <formula>0</formula>
    </cfRule>
  </conditionalFormatting>
  <conditionalFormatting sqref="F652">
    <cfRule type="cellIs" dxfId="2" priority="828" stopIfTrue="1" operator="lessThan">
      <formula>0</formula>
    </cfRule>
  </conditionalFormatting>
  <conditionalFormatting sqref="F653">
    <cfRule type="cellIs" dxfId="2" priority="827" stopIfTrue="1" operator="lessThan">
      <formula>0</formula>
    </cfRule>
  </conditionalFormatting>
  <conditionalFormatting sqref="F654">
    <cfRule type="cellIs" dxfId="2" priority="826" stopIfTrue="1" operator="lessThan">
      <formula>0</formula>
    </cfRule>
  </conditionalFormatting>
  <conditionalFormatting sqref="F655">
    <cfRule type="cellIs" dxfId="2" priority="825" stopIfTrue="1" operator="lessThan">
      <formula>0</formula>
    </cfRule>
  </conditionalFormatting>
  <conditionalFormatting sqref="F656">
    <cfRule type="cellIs" dxfId="2" priority="824" stopIfTrue="1" operator="lessThan">
      <formula>0</formula>
    </cfRule>
  </conditionalFormatting>
  <conditionalFormatting sqref="F657">
    <cfRule type="cellIs" dxfId="2" priority="823" stopIfTrue="1" operator="lessThan">
      <formula>0</formula>
    </cfRule>
  </conditionalFormatting>
  <conditionalFormatting sqref="F658">
    <cfRule type="cellIs" dxfId="2" priority="822" stopIfTrue="1" operator="lessThan">
      <formula>0</formula>
    </cfRule>
  </conditionalFormatting>
  <conditionalFormatting sqref="F659">
    <cfRule type="cellIs" dxfId="2" priority="821" stopIfTrue="1" operator="lessThan">
      <formula>0</formula>
    </cfRule>
  </conditionalFormatting>
  <conditionalFormatting sqref="F660">
    <cfRule type="cellIs" dxfId="2" priority="820" stopIfTrue="1" operator="lessThan">
      <formula>0</formula>
    </cfRule>
  </conditionalFormatting>
  <conditionalFormatting sqref="F661">
    <cfRule type="cellIs" dxfId="2" priority="819" stopIfTrue="1" operator="lessThan">
      <formula>0</formula>
    </cfRule>
  </conditionalFormatting>
  <conditionalFormatting sqref="F662">
    <cfRule type="cellIs" dxfId="2" priority="818" stopIfTrue="1" operator="lessThan">
      <formula>0</formula>
    </cfRule>
  </conditionalFormatting>
  <conditionalFormatting sqref="F663">
    <cfRule type="cellIs" dxfId="2" priority="817" stopIfTrue="1" operator="lessThan">
      <formula>0</formula>
    </cfRule>
  </conditionalFormatting>
  <conditionalFormatting sqref="F664">
    <cfRule type="cellIs" dxfId="2" priority="816" stopIfTrue="1" operator="lessThan">
      <formula>0</formula>
    </cfRule>
  </conditionalFormatting>
  <conditionalFormatting sqref="F665">
    <cfRule type="cellIs" dxfId="2" priority="815" stopIfTrue="1" operator="lessThan">
      <formula>0</formula>
    </cfRule>
  </conditionalFormatting>
  <conditionalFormatting sqref="F666">
    <cfRule type="cellIs" dxfId="2" priority="814" stopIfTrue="1" operator="lessThan">
      <formula>0</formula>
    </cfRule>
  </conditionalFormatting>
  <conditionalFormatting sqref="F667">
    <cfRule type="cellIs" dxfId="2" priority="813" stopIfTrue="1" operator="lessThan">
      <formula>0</formula>
    </cfRule>
  </conditionalFormatting>
  <conditionalFormatting sqref="F668">
    <cfRule type="cellIs" dxfId="2" priority="812" stopIfTrue="1" operator="lessThan">
      <formula>0</formula>
    </cfRule>
  </conditionalFormatting>
  <conditionalFormatting sqref="F669">
    <cfRule type="cellIs" dxfId="2" priority="811" stopIfTrue="1" operator="lessThan">
      <formula>0</formula>
    </cfRule>
  </conditionalFormatting>
  <conditionalFormatting sqref="F670">
    <cfRule type="cellIs" dxfId="2" priority="810" stopIfTrue="1" operator="lessThan">
      <formula>0</formula>
    </cfRule>
  </conditionalFormatting>
  <conditionalFormatting sqref="F671">
    <cfRule type="cellIs" dxfId="2" priority="809" stopIfTrue="1" operator="lessThan">
      <formula>0</formula>
    </cfRule>
  </conditionalFormatting>
  <conditionalFormatting sqref="F672">
    <cfRule type="cellIs" dxfId="2" priority="808" stopIfTrue="1" operator="lessThan">
      <formula>0</formula>
    </cfRule>
  </conditionalFormatting>
  <conditionalFormatting sqref="F673">
    <cfRule type="cellIs" dxfId="2" priority="807" stopIfTrue="1" operator="lessThan">
      <formula>0</formula>
    </cfRule>
  </conditionalFormatting>
  <conditionalFormatting sqref="F674">
    <cfRule type="cellIs" dxfId="2" priority="806" stopIfTrue="1" operator="lessThan">
      <formula>0</formula>
    </cfRule>
  </conditionalFormatting>
  <conditionalFormatting sqref="F675">
    <cfRule type="cellIs" dxfId="2" priority="805" stopIfTrue="1" operator="lessThan">
      <formula>0</formula>
    </cfRule>
  </conditionalFormatting>
  <conditionalFormatting sqref="F676">
    <cfRule type="cellIs" dxfId="2" priority="804" stopIfTrue="1" operator="lessThan">
      <formula>0</formula>
    </cfRule>
  </conditionalFormatting>
  <conditionalFormatting sqref="F677">
    <cfRule type="cellIs" dxfId="2" priority="803" stopIfTrue="1" operator="lessThan">
      <formula>0</formula>
    </cfRule>
  </conditionalFormatting>
  <conditionalFormatting sqref="F678">
    <cfRule type="cellIs" dxfId="2" priority="802" stopIfTrue="1" operator="lessThan">
      <formula>0</formula>
    </cfRule>
  </conditionalFormatting>
  <conditionalFormatting sqref="F679">
    <cfRule type="cellIs" dxfId="2" priority="801" stopIfTrue="1" operator="lessThan">
      <formula>0</formula>
    </cfRule>
  </conditionalFormatting>
  <conditionalFormatting sqref="F680">
    <cfRule type="cellIs" dxfId="2" priority="800" stopIfTrue="1" operator="lessThan">
      <formula>0</formula>
    </cfRule>
  </conditionalFormatting>
  <conditionalFormatting sqref="F681">
    <cfRule type="cellIs" dxfId="2" priority="799" stopIfTrue="1" operator="lessThan">
      <formula>0</formula>
    </cfRule>
  </conditionalFormatting>
  <conditionalFormatting sqref="F682">
    <cfRule type="cellIs" dxfId="2" priority="798" stopIfTrue="1" operator="lessThan">
      <formula>0</formula>
    </cfRule>
  </conditionalFormatting>
  <conditionalFormatting sqref="F683">
    <cfRule type="cellIs" dxfId="2" priority="797" stopIfTrue="1" operator="lessThan">
      <formula>0</formula>
    </cfRule>
  </conditionalFormatting>
  <conditionalFormatting sqref="F684">
    <cfRule type="cellIs" dxfId="2" priority="796" stopIfTrue="1" operator="lessThan">
      <formula>0</formula>
    </cfRule>
  </conditionalFormatting>
  <conditionalFormatting sqref="F685">
    <cfRule type="cellIs" dxfId="2" priority="795" stopIfTrue="1" operator="lessThan">
      <formula>0</formula>
    </cfRule>
  </conditionalFormatting>
  <conditionalFormatting sqref="F686">
    <cfRule type="cellIs" dxfId="2" priority="794" stopIfTrue="1" operator="lessThan">
      <formula>0</formula>
    </cfRule>
  </conditionalFormatting>
  <conditionalFormatting sqref="F687">
    <cfRule type="cellIs" dxfId="2" priority="793" stopIfTrue="1" operator="lessThan">
      <formula>0</formula>
    </cfRule>
  </conditionalFormatting>
  <conditionalFormatting sqref="F688">
    <cfRule type="cellIs" dxfId="2" priority="792" stopIfTrue="1" operator="lessThan">
      <formula>0</formula>
    </cfRule>
  </conditionalFormatting>
  <conditionalFormatting sqref="F689">
    <cfRule type="cellIs" dxfId="2" priority="791" stopIfTrue="1" operator="lessThan">
      <formula>0</formula>
    </cfRule>
  </conditionalFormatting>
  <conditionalFormatting sqref="F690">
    <cfRule type="cellIs" dxfId="2" priority="790" stopIfTrue="1" operator="lessThan">
      <formula>0</formula>
    </cfRule>
  </conditionalFormatting>
  <conditionalFormatting sqref="F691">
    <cfRule type="cellIs" dxfId="2" priority="789" stopIfTrue="1" operator="lessThan">
      <formula>0</formula>
    </cfRule>
  </conditionalFormatting>
  <conditionalFormatting sqref="F692">
    <cfRule type="cellIs" dxfId="2" priority="788" stopIfTrue="1" operator="lessThan">
      <formula>0</formula>
    </cfRule>
  </conditionalFormatting>
  <conditionalFormatting sqref="F693">
    <cfRule type="cellIs" dxfId="2" priority="787" stopIfTrue="1" operator="lessThan">
      <formula>0</formula>
    </cfRule>
  </conditionalFormatting>
  <conditionalFormatting sqref="F694">
    <cfRule type="cellIs" dxfId="2" priority="786" stopIfTrue="1" operator="lessThan">
      <formula>0</formula>
    </cfRule>
  </conditionalFormatting>
  <conditionalFormatting sqref="F695">
    <cfRule type="cellIs" dxfId="2" priority="785" stopIfTrue="1" operator="lessThan">
      <formula>0</formula>
    </cfRule>
  </conditionalFormatting>
  <conditionalFormatting sqref="F696">
    <cfRule type="cellIs" dxfId="2" priority="784" stopIfTrue="1" operator="lessThan">
      <formula>0</formula>
    </cfRule>
  </conditionalFormatting>
  <conditionalFormatting sqref="F697">
    <cfRule type="cellIs" dxfId="2" priority="783" stopIfTrue="1" operator="lessThan">
      <formula>0</formula>
    </cfRule>
  </conditionalFormatting>
  <conditionalFormatting sqref="F698">
    <cfRule type="cellIs" dxfId="2" priority="782" stopIfTrue="1" operator="lessThan">
      <formula>0</formula>
    </cfRule>
  </conditionalFormatting>
  <conditionalFormatting sqref="F699">
    <cfRule type="cellIs" dxfId="2" priority="781" stopIfTrue="1" operator="lessThan">
      <formula>0</formula>
    </cfRule>
  </conditionalFormatting>
  <conditionalFormatting sqref="F700">
    <cfRule type="cellIs" dxfId="2" priority="780" stopIfTrue="1" operator="lessThan">
      <formula>0</formula>
    </cfRule>
  </conditionalFormatting>
  <conditionalFormatting sqref="F701">
    <cfRule type="cellIs" dxfId="2" priority="779" stopIfTrue="1" operator="lessThan">
      <formula>0</formula>
    </cfRule>
  </conditionalFormatting>
  <conditionalFormatting sqref="F702">
    <cfRule type="cellIs" dxfId="2" priority="778" stopIfTrue="1" operator="lessThan">
      <formula>0</formula>
    </cfRule>
  </conditionalFormatting>
  <conditionalFormatting sqref="F703">
    <cfRule type="cellIs" dxfId="2" priority="777" stopIfTrue="1" operator="lessThan">
      <formula>0</formula>
    </cfRule>
  </conditionalFormatting>
  <conditionalFormatting sqref="F704">
    <cfRule type="cellIs" dxfId="2" priority="776" stopIfTrue="1" operator="lessThan">
      <formula>0</formula>
    </cfRule>
  </conditionalFormatting>
  <conditionalFormatting sqref="F705">
    <cfRule type="cellIs" dxfId="2" priority="775" stopIfTrue="1" operator="lessThan">
      <formula>0</formula>
    </cfRule>
  </conditionalFormatting>
  <conditionalFormatting sqref="F706">
    <cfRule type="cellIs" dxfId="2" priority="774" stopIfTrue="1" operator="lessThan">
      <formula>0</formula>
    </cfRule>
  </conditionalFormatting>
  <conditionalFormatting sqref="F707">
    <cfRule type="cellIs" dxfId="2" priority="773" stopIfTrue="1" operator="lessThan">
      <formula>0</formula>
    </cfRule>
  </conditionalFormatting>
  <conditionalFormatting sqref="F708">
    <cfRule type="cellIs" dxfId="2" priority="772" stopIfTrue="1" operator="lessThan">
      <formula>0</formula>
    </cfRule>
  </conditionalFormatting>
  <conditionalFormatting sqref="F709">
    <cfRule type="cellIs" dxfId="2" priority="771" stopIfTrue="1" operator="lessThan">
      <formula>0</formula>
    </cfRule>
  </conditionalFormatting>
  <conditionalFormatting sqref="F710">
    <cfRule type="cellIs" dxfId="2" priority="770" stopIfTrue="1" operator="lessThan">
      <formula>0</formula>
    </cfRule>
  </conditionalFormatting>
  <conditionalFormatting sqref="F711">
    <cfRule type="cellIs" dxfId="2" priority="769" stopIfTrue="1" operator="lessThan">
      <formula>0</formula>
    </cfRule>
  </conditionalFormatting>
  <conditionalFormatting sqref="F712">
    <cfRule type="cellIs" dxfId="2" priority="768" stopIfTrue="1" operator="lessThan">
      <formula>0</formula>
    </cfRule>
  </conditionalFormatting>
  <conditionalFormatting sqref="F713">
    <cfRule type="cellIs" dxfId="2" priority="767" stopIfTrue="1" operator="lessThan">
      <formula>0</formula>
    </cfRule>
  </conditionalFormatting>
  <conditionalFormatting sqref="F714">
    <cfRule type="cellIs" dxfId="2" priority="766" stopIfTrue="1" operator="lessThan">
      <formula>0</formula>
    </cfRule>
  </conditionalFormatting>
  <conditionalFormatting sqref="F715">
    <cfRule type="cellIs" dxfId="2" priority="765" stopIfTrue="1" operator="lessThan">
      <formula>0</formula>
    </cfRule>
  </conditionalFormatting>
  <conditionalFormatting sqref="F716">
    <cfRule type="cellIs" dxfId="2" priority="764" stopIfTrue="1" operator="lessThan">
      <formula>0</formula>
    </cfRule>
  </conditionalFormatting>
  <conditionalFormatting sqref="F717">
    <cfRule type="cellIs" dxfId="2" priority="763" stopIfTrue="1" operator="lessThan">
      <formula>0</formula>
    </cfRule>
  </conditionalFormatting>
  <conditionalFormatting sqref="F718">
    <cfRule type="cellIs" dxfId="2" priority="762" stopIfTrue="1" operator="lessThan">
      <formula>0</formula>
    </cfRule>
  </conditionalFormatting>
  <conditionalFormatting sqref="F719">
    <cfRule type="cellIs" dxfId="2" priority="761" stopIfTrue="1" operator="lessThan">
      <formula>0</formula>
    </cfRule>
  </conditionalFormatting>
  <conditionalFormatting sqref="F720">
    <cfRule type="cellIs" dxfId="2" priority="760" stopIfTrue="1" operator="lessThan">
      <formula>0</formula>
    </cfRule>
  </conditionalFormatting>
  <conditionalFormatting sqref="F721">
    <cfRule type="cellIs" dxfId="2" priority="759" stopIfTrue="1" operator="lessThan">
      <formula>0</formula>
    </cfRule>
  </conditionalFormatting>
  <conditionalFormatting sqref="F722">
    <cfRule type="cellIs" dxfId="2" priority="758" stopIfTrue="1" operator="lessThan">
      <formula>0</formula>
    </cfRule>
  </conditionalFormatting>
  <conditionalFormatting sqref="F723">
    <cfRule type="cellIs" dxfId="2" priority="757" stopIfTrue="1" operator="lessThan">
      <formula>0</formula>
    </cfRule>
  </conditionalFormatting>
  <conditionalFormatting sqref="F724">
    <cfRule type="cellIs" dxfId="2" priority="756" stopIfTrue="1" operator="lessThan">
      <formula>0</formula>
    </cfRule>
  </conditionalFormatting>
  <conditionalFormatting sqref="F725">
    <cfRule type="cellIs" dxfId="2" priority="755" stopIfTrue="1" operator="lessThan">
      <formula>0</formula>
    </cfRule>
  </conditionalFormatting>
  <conditionalFormatting sqref="F726">
    <cfRule type="cellIs" dxfId="2" priority="754" stopIfTrue="1" operator="lessThan">
      <formula>0</formula>
    </cfRule>
  </conditionalFormatting>
  <conditionalFormatting sqref="F727">
    <cfRule type="cellIs" dxfId="2" priority="753" stopIfTrue="1" operator="lessThan">
      <formula>0</formula>
    </cfRule>
  </conditionalFormatting>
  <conditionalFormatting sqref="F728">
    <cfRule type="cellIs" dxfId="2" priority="752" stopIfTrue="1" operator="lessThan">
      <formula>0</formula>
    </cfRule>
  </conditionalFormatting>
  <conditionalFormatting sqref="F729">
    <cfRule type="cellIs" dxfId="2" priority="751" stopIfTrue="1" operator="lessThan">
      <formula>0</formula>
    </cfRule>
  </conditionalFormatting>
  <conditionalFormatting sqref="F730">
    <cfRule type="cellIs" dxfId="2" priority="750" stopIfTrue="1" operator="lessThan">
      <formula>0</formula>
    </cfRule>
  </conditionalFormatting>
  <conditionalFormatting sqref="F731">
    <cfRule type="cellIs" dxfId="2" priority="749" stopIfTrue="1" operator="lessThan">
      <formula>0</formula>
    </cfRule>
  </conditionalFormatting>
  <conditionalFormatting sqref="F732">
    <cfRule type="cellIs" dxfId="2" priority="748" stopIfTrue="1" operator="lessThan">
      <formula>0</formula>
    </cfRule>
  </conditionalFormatting>
  <conditionalFormatting sqref="F733">
    <cfRule type="cellIs" dxfId="2" priority="747" stopIfTrue="1" operator="lessThan">
      <formula>0</formula>
    </cfRule>
  </conditionalFormatting>
  <conditionalFormatting sqref="F734">
    <cfRule type="cellIs" dxfId="2" priority="746" stopIfTrue="1" operator="lessThan">
      <formula>0</formula>
    </cfRule>
  </conditionalFormatting>
  <conditionalFormatting sqref="F735">
    <cfRule type="cellIs" dxfId="2" priority="745" stopIfTrue="1" operator="lessThan">
      <formula>0</formula>
    </cfRule>
  </conditionalFormatting>
  <conditionalFormatting sqref="F736">
    <cfRule type="cellIs" dxfId="2" priority="744" stopIfTrue="1" operator="lessThan">
      <formula>0</formula>
    </cfRule>
  </conditionalFormatting>
  <conditionalFormatting sqref="F737">
    <cfRule type="cellIs" dxfId="2" priority="743" stopIfTrue="1" operator="lessThan">
      <formula>0</formula>
    </cfRule>
  </conditionalFormatting>
  <conditionalFormatting sqref="F738">
    <cfRule type="cellIs" dxfId="2" priority="742" stopIfTrue="1" operator="lessThan">
      <formula>0</formula>
    </cfRule>
  </conditionalFormatting>
  <conditionalFormatting sqref="F739">
    <cfRule type="cellIs" dxfId="2" priority="741" stopIfTrue="1" operator="lessThan">
      <formula>0</formula>
    </cfRule>
  </conditionalFormatting>
  <conditionalFormatting sqref="F740">
    <cfRule type="cellIs" dxfId="2" priority="740" stopIfTrue="1" operator="lessThan">
      <formula>0</formula>
    </cfRule>
  </conditionalFormatting>
  <conditionalFormatting sqref="F741">
    <cfRule type="cellIs" dxfId="2" priority="739" stopIfTrue="1" operator="lessThan">
      <formula>0</formula>
    </cfRule>
  </conditionalFormatting>
  <conditionalFormatting sqref="F742">
    <cfRule type="cellIs" dxfId="2" priority="738" stopIfTrue="1" operator="lessThan">
      <formula>0</formula>
    </cfRule>
  </conditionalFormatting>
  <conditionalFormatting sqref="F743">
    <cfRule type="cellIs" dxfId="2" priority="737" stopIfTrue="1" operator="lessThan">
      <formula>0</formula>
    </cfRule>
  </conditionalFormatting>
  <conditionalFormatting sqref="F744">
    <cfRule type="cellIs" dxfId="2" priority="736" stopIfTrue="1" operator="lessThan">
      <formula>0</formula>
    </cfRule>
  </conditionalFormatting>
  <conditionalFormatting sqref="F745">
    <cfRule type="cellIs" dxfId="2" priority="735" stopIfTrue="1" operator="lessThan">
      <formula>0</formula>
    </cfRule>
  </conditionalFormatting>
  <conditionalFormatting sqref="F746">
    <cfRule type="cellIs" dxfId="2" priority="734" stopIfTrue="1" operator="lessThan">
      <formula>0</formula>
    </cfRule>
  </conditionalFormatting>
  <conditionalFormatting sqref="F747">
    <cfRule type="cellIs" dxfId="2" priority="733" stopIfTrue="1" operator="lessThan">
      <formula>0</formula>
    </cfRule>
  </conditionalFormatting>
  <conditionalFormatting sqref="F748">
    <cfRule type="cellIs" dxfId="2" priority="732" stopIfTrue="1" operator="lessThan">
      <formula>0</formula>
    </cfRule>
  </conditionalFormatting>
  <conditionalFormatting sqref="F749">
    <cfRule type="cellIs" dxfId="2" priority="731" stopIfTrue="1" operator="lessThan">
      <formula>0</formula>
    </cfRule>
  </conditionalFormatting>
  <conditionalFormatting sqref="F750">
    <cfRule type="cellIs" dxfId="2" priority="730" stopIfTrue="1" operator="lessThan">
      <formula>0</formula>
    </cfRule>
  </conditionalFormatting>
  <conditionalFormatting sqref="F751">
    <cfRule type="cellIs" dxfId="2" priority="729" stopIfTrue="1" operator="lessThan">
      <formula>0</formula>
    </cfRule>
  </conditionalFormatting>
  <conditionalFormatting sqref="F752">
    <cfRule type="cellIs" dxfId="2" priority="728" stopIfTrue="1" operator="lessThan">
      <formula>0</formula>
    </cfRule>
  </conditionalFormatting>
  <conditionalFormatting sqref="F753">
    <cfRule type="cellIs" dxfId="2" priority="727" stopIfTrue="1" operator="lessThan">
      <formula>0</formula>
    </cfRule>
  </conditionalFormatting>
  <conditionalFormatting sqref="F754">
    <cfRule type="cellIs" dxfId="2" priority="726" stopIfTrue="1" operator="lessThan">
      <formula>0</formula>
    </cfRule>
  </conditionalFormatting>
  <conditionalFormatting sqref="F755">
    <cfRule type="cellIs" dxfId="2" priority="725" stopIfTrue="1" operator="lessThan">
      <formula>0</formula>
    </cfRule>
  </conditionalFormatting>
  <conditionalFormatting sqref="F756">
    <cfRule type="cellIs" dxfId="2" priority="724" stopIfTrue="1" operator="lessThan">
      <formula>0</formula>
    </cfRule>
  </conditionalFormatting>
  <conditionalFormatting sqref="F757">
    <cfRule type="cellIs" dxfId="2" priority="723" stopIfTrue="1" operator="lessThan">
      <formula>0</formula>
    </cfRule>
  </conditionalFormatting>
  <conditionalFormatting sqref="F758">
    <cfRule type="cellIs" dxfId="2" priority="722" stopIfTrue="1" operator="lessThan">
      <formula>0</formula>
    </cfRule>
  </conditionalFormatting>
  <conditionalFormatting sqref="F759">
    <cfRule type="cellIs" dxfId="2" priority="721" stopIfTrue="1" operator="lessThan">
      <formula>0</formula>
    </cfRule>
  </conditionalFormatting>
  <conditionalFormatting sqref="F760">
    <cfRule type="cellIs" dxfId="2" priority="720" stopIfTrue="1" operator="lessThan">
      <formula>0</formula>
    </cfRule>
  </conditionalFormatting>
  <conditionalFormatting sqref="F761">
    <cfRule type="cellIs" dxfId="2" priority="719" stopIfTrue="1" operator="lessThan">
      <formula>0</formula>
    </cfRule>
  </conditionalFormatting>
  <conditionalFormatting sqref="F762">
    <cfRule type="cellIs" dxfId="2" priority="718" stopIfTrue="1" operator="lessThan">
      <formula>0</formula>
    </cfRule>
  </conditionalFormatting>
  <conditionalFormatting sqref="F763">
    <cfRule type="cellIs" dxfId="2" priority="717" stopIfTrue="1" operator="lessThan">
      <formula>0</formula>
    </cfRule>
  </conditionalFormatting>
  <conditionalFormatting sqref="F764">
    <cfRule type="cellIs" dxfId="2" priority="716" stopIfTrue="1" operator="lessThan">
      <formula>0</formula>
    </cfRule>
  </conditionalFormatting>
  <conditionalFormatting sqref="F765">
    <cfRule type="cellIs" dxfId="2" priority="715" stopIfTrue="1" operator="lessThan">
      <formula>0</formula>
    </cfRule>
  </conditionalFormatting>
  <conditionalFormatting sqref="F766">
    <cfRule type="cellIs" dxfId="2" priority="714" stopIfTrue="1" operator="lessThan">
      <formula>0</formula>
    </cfRule>
  </conditionalFormatting>
  <conditionalFormatting sqref="F767">
    <cfRule type="cellIs" dxfId="2" priority="713" stopIfTrue="1" operator="lessThan">
      <formula>0</formula>
    </cfRule>
  </conditionalFormatting>
  <conditionalFormatting sqref="F768">
    <cfRule type="cellIs" dxfId="2" priority="712" stopIfTrue="1" operator="lessThan">
      <formula>0</formula>
    </cfRule>
  </conditionalFormatting>
  <conditionalFormatting sqref="F769">
    <cfRule type="cellIs" dxfId="2" priority="711" stopIfTrue="1" operator="lessThan">
      <formula>0</formula>
    </cfRule>
  </conditionalFormatting>
  <conditionalFormatting sqref="F770">
    <cfRule type="cellIs" dxfId="2" priority="710" stopIfTrue="1" operator="lessThan">
      <formula>0</formula>
    </cfRule>
  </conditionalFormatting>
  <conditionalFormatting sqref="F771">
    <cfRule type="cellIs" dxfId="2" priority="709" stopIfTrue="1" operator="lessThan">
      <formula>0</formula>
    </cfRule>
  </conditionalFormatting>
  <conditionalFormatting sqref="F772">
    <cfRule type="cellIs" dxfId="2" priority="708" stopIfTrue="1" operator="lessThan">
      <formula>0</formula>
    </cfRule>
  </conditionalFormatting>
  <conditionalFormatting sqref="F773">
    <cfRule type="cellIs" dxfId="2" priority="707" stopIfTrue="1" operator="lessThan">
      <formula>0</formula>
    </cfRule>
  </conditionalFormatting>
  <conditionalFormatting sqref="F774">
    <cfRule type="cellIs" dxfId="2" priority="706" stopIfTrue="1" operator="lessThan">
      <formula>0</formula>
    </cfRule>
  </conditionalFormatting>
  <conditionalFormatting sqref="F775">
    <cfRule type="cellIs" dxfId="2" priority="705" stopIfTrue="1" operator="lessThan">
      <formula>0</formula>
    </cfRule>
  </conditionalFormatting>
  <conditionalFormatting sqref="F776">
    <cfRule type="cellIs" dxfId="2" priority="704" stopIfTrue="1" operator="lessThan">
      <formula>0</formula>
    </cfRule>
  </conditionalFormatting>
  <conditionalFormatting sqref="F777">
    <cfRule type="cellIs" dxfId="2" priority="703" stopIfTrue="1" operator="lessThan">
      <formula>0</formula>
    </cfRule>
  </conditionalFormatting>
  <conditionalFormatting sqref="F778">
    <cfRule type="cellIs" dxfId="2" priority="702" stopIfTrue="1" operator="lessThan">
      <formula>0</formula>
    </cfRule>
  </conditionalFormatting>
  <conditionalFormatting sqref="F779">
    <cfRule type="cellIs" dxfId="2" priority="701" stopIfTrue="1" operator="lessThan">
      <formula>0</formula>
    </cfRule>
  </conditionalFormatting>
  <conditionalFormatting sqref="F780">
    <cfRule type="cellIs" dxfId="2" priority="700" stopIfTrue="1" operator="lessThan">
      <formula>0</formula>
    </cfRule>
  </conditionalFormatting>
  <conditionalFormatting sqref="F781">
    <cfRule type="cellIs" dxfId="2" priority="699" stopIfTrue="1" operator="lessThan">
      <formula>0</formula>
    </cfRule>
  </conditionalFormatting>
  <conditionalFormatting sqref="F782">
    <cfRule type="cellIs" dxfId="2" priority="698" stopIfTrue="1" operator="lessThan">
      <formula>0</formula>
    </cfRule>
  </conditionalFormatting>
  <conditionalFormatting sqref="F783">
    <cfRule type="cellIs" dxfId="2" priority="697" stopIfTrue="1" operator="lessThan">
      <formula>0</formula>
    </cfRule>
  </conditionalFormatting>
  <conditionalFormatting sqref="F784">
    <cfRule type="cellIs" dxfId="2" priority="696" stopIfTrue="1" operator="lessThan">
      <formula>0</formula>
    </cfRule>
  </conditionalFormatting>
  <conditionalFormatting sqref="F785">
    <cfRule type="cellIs" dxfId="2" priority="695" stopIfTrue="1" operator="lessThan">
      <formula>0</formula>
    </cfRule>
  </conditionalFormatting>
  <conditionalFormatting sqref="F786">
    <cfRule type="cellIs" dxfId="2" priority="694" stopIfTrue="1" operator="lessThan">
      <formula>0</formula>
    </cfRule>
  </conditionalFormatting>
  <conditionalFormatting sqref="F787">
    <cfRule type="cellIs" dxfId="2" priority="693" stopIfTrue="1" operator="lessThan">
      <formula>0</formula>
    </cfRule>
  </conditionalFormatting>
  <conditionalFormatting sqref="F788">
    <cfRule type="cellIs" dxfId="2" priority="692" stopIfTrue="1" operator="lessThan">
      <formula>0</formula>
    </cfRule>
  </conditionalFormatting>
  <conditionalFormatting sqref="F789">
    <cfRule type="cellIs" dxfId="2" priority="691" stopIfTrue="1" operator="lessThan">
      <formula>0</formula>
    </cfRule>
  </conditionalFormatting>
  <conditionalFormatting sqref="F790">
    <cfRule type="cellIs" dxfId="2" priority="690" stopIfTrue="1" operator="lessThan">
      <formula>0</formula>
    </cfRule>
  </conditionalFormatting>
  <conditionalFormatting sqref="F791">
    <cfRule type="cellIs" dxfId="2" priority="689" stopIfTrue="1" operator="lessThan">
      <formula>0</formula>
    </cfRule>
  </conditionalFormatting>
  <conditionalFormatting sqref="F792">
    <cfRule type="cellIs" dxfId="2" priority="688" stopIfTrue="1" operator="lessThan">
      <formula>0</formula>
    </cfRule>
  </conditionalFormatting>
  <conditionalFormatting sqref="F793">
    <cfRule type="cellIs" dxfId="2" priority="687" stopIfTrue="1" operator="lessThan">
      <formula>0</formula>
    </cfRule>
  </conditionalFormatting>
  <conditionalFormatting sqref="F794">
    <cfRule type="cellIs" dxfId="2" priority="686" stopIfTrue="1" operator="lessThan">
      <formula>0</formula>
    </cfRule>
  </conditionalFormatting>
  <conditionalFormatting sqref="F795">
    <cfRule type="cellIs" dxfId="2" priority="685" stopIfTrue="1" operator="lessThan">
      <formula>0</formula>
    </cfRule>
  </conditionalFormatting>
  <conditionalFormatting sqref="F796">
    <cfRule type="cellIs" dxfId="2" priority="684" stopIfTrue="1" operator="lessThan">
      <formula>0</formula>
    </cfRule>
  </conditionalFormatting>
  <conditionalFormatting sqref="F797">
    <cfRule type="cellIs" dxfId="2" priority="683" stopIfTrue="1" operator="lessThan">
      <formula>0</formula>
    </cfRule>
  </conditionalFormatting>
  <conditionalFormatting sqref="F798">
    <cfRule type="cellIs" dxfId="2" priority="682" stopIfTrue="1" operator="lessThan">
      <formula>0</formula>
    </cfRule>
  </conditionalFormatting>
  <conditionalFormatting sqref="F799">
    <cfRule type="cellIs" dxfId="2" priority="681" stopIfTrue="1" operator="lessThan">
      <formula>0</formula>
    </cfRule>
  </conditionalFormatting>
  <conditionalFormatting sqref="F800">
    <cfRule type="cellIs" dxfId="2" priority="680" stopIfTrue="1" operator="lessThan">
      <formula>0</formula>
    </cfRule>
  </conditionalFormatting>
  <conditionalFormatting sqref="F801">
    <cfRule type="cellIs" dxfId="2" priority="679" stopIfTrue="1" operator="lessThan">
      <formula>0</formula>
    </cfRule>
  </conditionalFormatting>
  <conditionalFormatting sqref="F802">
    <cfRule type="cellIs" dxfId="2" priority="678" stopIfTrue="1" operator="lessThan">
      <formula>0</formula>
    </cfRule>
  </conditionalFormatting>
  <conditionalFormatting sqref="F803">
    <cfRule type="cellIs" dxfId="2" priority="677" stopIfTrue="1" operator="lessThan">
      <formula>0</formula>
    </cfRule>
  </conditionalFormatting>
  <conditionalFormatting sqref="F804">
    <cfRule type="cellIs" dxfId="2" priority="676" stopIfTrue="1" operator="lessThan">
      <formula>0</formula>
    </cfRule>
  </conditionalFormatting>
  <conditionalFormatting sqref="F805">
    <cfRule type="cellIs" dxfId="2" priority="675" stopIfTrue="1" operator="lessThan">
      <formula>0</formula>
    </cfRule>
  </conditionalFormatting>
  <conditionalFormatting sqref="F806">
    <cfRule type="cellIs" dxfId="2" priority="674" stopIfTrue="1" operator="lessThan">
      <formula>0</formula>
    </cfRule>
  </conditionalFormatting>
  <conditionalFormatting sqref="F807">
    <cfRule type="cellIs" dxfId="2" priority="673" stopIfTrue="1" operator="lessThan">
      <formula>0</formula>
    </cfRule>
  </conditionalFormatting>
  <conditionalFormatting sqref="F808">
    <cfRule type="cellIs" dxfId="2" priority="672" stopIfTrue="1" operator="lessThan">
      <formula>0</formula>
    </cfRule>
  </conditionalFormatting>
  <conditionalFormatting sqref="F809">
    <cfRule type="cellIs" dxfId="2" priority="671" stopIfTrue="1" operator="lessThan">
      <formula>0</formula>
    </cfRule>
  </conditionalFormatting>
  <conditionalFormatting sqref="F810">
    <cfRule type="cellIs" dxfId="2" priority="670" stopIfTrue="1" operator="lessThan">
      <formula>0</formula>
    </cfRule>
  </conditionalFormatting>
  <conditionalFormatting sqref="F811">
    <cfRule type="cellIs" dxfId="2" priority="669" stopIfTrue="1" operator="lessThan">
      <formula>0</formula>
    </cfRule>
  </conditionalFormatting>
  <conditionalFormatting sqref="F812">
    <cfRule type="cellIs" dxfId="2" priority="668" stopIfTrue="1" operator="lessThan">
      <formula>0</formula>
    </cfRule>
  </conditionalFormatting>
  <conditionalFormatting sqref="F813">
    <cfRule type="cellIs" dxfId="2" priority="667" stopIfTrue="1" operator="lessThan">
      <formula>0</formula>
    </cfRule>
  </conditionalFormatting>
  <conditionalFormatting sqref="F814">
    <cfRule type="cellIs" dxfId="2" priority="666" stopIfTrue="1" operator="lessThan">
      <formula>0</formula>
    </cfRule>
  </conditionalFormatting>
  <conditionalFormatting sqref="F815">
    <cfRule type="cellIs" dxfId="2" priority="665" stopIfTrue="1" operator="lessThan">
      <formula>0</formula>
    </cfRule>
  </conditionalFormatting>
  <conditionalFormatting sqref="F816">
    <cfRule type="cellIs" dxfId="2" priority="664" stopIfTrue="1" operator="lessThan">
      <formula>0</formula>
    </cfRule>
  </conditionalFormatting>
  <conditionalFormatting sqref="F817">
    <cfRule type="cellIs" dxfId="2" priority="663" stopIfTrue="1" operator="lessThan">
      <formula>0</formula>
    </cfRule>
  </conditionalFormatting>
  <conditionalFormatting sqref="F818">
    <cfRule type="cellIs" dxfId="2" priority="662" stopIfTrue="1" operator="lessThan">
      <formula>0</formula>
    </cfRule>
  </conditionalFormatting>
  <conditionalFormatting sqref="F819">
    <cfRule type="cellIs" dxfId="2" priority="661" stopIfTrue="1" operator="lessThan">
      <formula>0</formula>
    </cfRule>
  </conditionalFormatting>
  <conditionalFormatting sqref="F820">
    <cfRule type="cellIs" dxfId="2" priority="660" stopIfTrue="1" operator="lessThan">
      <formula>0</formula>
    </cfRule>
  </conditionalFormatting>
  <conditionalFormatting sqref="F821">
    <cfRule type="cellIs" dxfId="2" priority="659" stopIfTrue="1" operator="lessThan">
      <formula>0</formula>
    </cfRule>
  </conditionalFormatting>
  <conditionalFormatting sqref="F822">
    <cfRule type="cellIs" dxfId="2" priority="658" stopIfTrue="1" operator="lessThan">
      <formula>0</formula>
    </cfRule>
  </conditionalFormatting>
  <conditionalFormatting sqref="F823">
    <cfRule type="cellIs" dxfId="2" priority="657" stopIfTrue="1" operator="lessThan">
      <formula>0</formula>
    </cfRule>
  </conditionalFormatting>
  <conditionalFormatting sqref="F824">
    <cfRule type="cellIs" dxfId="2" priority="656" stopIfTrue="1" operator="lessThan">
      <formula>0</formula>
    </cfRule>
  </conditionalFormatting>
  <conditionalFormatting sqref="F825">
    <cfRule type="cellIs" dxfId="2" priority="655" stopIfTrue="1" operator="lessThan">
      <formula>0</formula>
    </cfRule>
  </conditionalFormatting>
  <conditionalFormatting sqref="F826">
    <cfRule type="cellIs" dxfId="2" priority="654" stopIfTrue="1" operator="lessThan">
      <formula>0</formula>
    </cfRule>
  </conditionalFormatting>
  <conditionalFormatting sqref="F827">
    <cfRule type="cellIs" dxfId="2" priority="653" stopIfTrue="1" operator="lessThan">
      <formula>0</formula>
    </cfRule>
  </conditionalFormatting>
  <conditionalFormatting sqref="F828">
    <cfRule type="cellIs" dxfId="2" priority="652" stopIfTrue="1" operator="lessThan">
      <formula>0</formula>
    </cfRule>
  </conditionalFormatting>
  <conditionalFormatting sqref="F829">
    <cfRule type="cellIs" dxfId="2" priority="651" stopIfTrue="1" operator="lessThan">
      <formula>0</formula>
    </cfRule>
  </conditionalFormatting>
  <conditionalFormatting sqref="F830">
    <cfRule type="cellIs" dxfId="2" priority="650" stopIfTrue="1" operator="lessThan">
      <formula>0</formula>
    </cfRule>
  </conditionalFormatting>
  <conditionalFormatting sqref="F831">
    <cfRule type="cellIs" dxfId="2" priority="649" stopIfTrue="1" operator="lessThan">
      <formula>0</formula>
    </cfRule>
  </conditionalFormatting>
  <conditionalFormatting sqref="F832">
    <cfRule type="cellIs" dxfId="2" priority="648" stopIfTrue="1" operator="lessThan">
      <formula>0</formula>
    </cfRule>
  </conditionalFormatting>
  <conditionalFormatting sqref="F833">
    <cfRule type="cellIs" dxfId="2" priority="647" stopIfTrue="1" operator="lessThan">
      <formula>0</formula>
    </cfRule>
  </conditionalFormatting>
  <conditionalFormatting sqref="F834">
    <cfRule type="cellIs" dxfId="2" priority="646" stopIfTrue="1" operator="lessThan">
      <formula>0</formula>
    </cfRule>
  </conditionalFormatting>
  <conditionalFormatting sqref="F835">
    <cfRule type="cellIs" dxfId="2" priority="645" stopIfTrue="1" operator="lessThan">
      <formula>0</formula>
    </cfRule>
  </conditionalFormatting>
  <conditionalFormatting sqref="F836">
    <cfRule type="cellIs" dxfId="2" priority="644" stopIfTrue="1" operator="lessThan">
      <formula>0</formula>
    </cfRule>
  </conditionalFormatting>
  <conditionalFormatting sqref="F837">
    <cfRule type="cellIs" dxfId="2" priority="643" stopIfTrue="1" operator="lessThan">
      <formula>0</formula>
    </cfRule>
  </conditionalFormatting>
  <conditionalFormatting sqref="F838">
    <cfRule type="cellIs" dxfId="2" priority="642" stopIfTrue="1" operator="lessThan">
      <formula>0</formula>
    </cfRule>
  </conditionalFormatting>
  <conditionalFormatting sqref="F839">
    <cfRule type="cellIs" dxfId="2" priority="641" stopIfTrue="1" operator="lessThan">
      <formula>0</formula>
    </cfRule>
  </conditionalFormatting>
  <conditionalFormatting sqref="F840">
    <cfRule type="cellIs" dxfId="2" priority="640" stopIfTrue="1" operator="lessThan">
      <formula>0</formula>
    </cfRule>
  </conditionalFormatting>
  <conditionalFormatting sqref="F841">
    <cfRule type="cellIs" dxfId="2" priority="639" stopIfTrue="1" operator="lessThan">
      <formula>0</formula>
    </cfRule>
  </conditionalFormatting>
  <conditionalFormatting sqref="F842">
    <cfRule type="cellIs" dxfId="2" priority="638" stopIfTrue="1" operator="lessThan">
      <formula>0</formula>
    </cfRule>
  </conditionalFormatting>
  <conditionalFormatting sqref="F843">
    <cfRule type="cellIs" dxfId="2" priority="637" stopIfTrue="1" operator="lessThan">
      <formula>0</formula>
    </cfRule>
  </conditionalFormatting>
  <conditionalFormatting sqref="F844">
    <cfRule type="cellIs" dxfId="2" priority="636" stopIfTrue="1" operator="lessThan">
      <formula>0</formula>
    </cfRule>
  </conditionalFormatting>
  <conditionalFormatting sqref="F845">
    <cfRule type="cellIs" dxfId="2" priority="635" stopIfTrue="1" operator="lessThan">
      <formula>0</formula>
    </cfRule>
  </conditionalFormatting>
  <conditionalFormatting sqref="F846">
    <cfRule type="cellIs" dxfId="2" priority="634" stopIfTrue="1" operator="lessThan">
      <formula>0</formula>
    </cfRule>
  </conditionalFormatting>
  <conditionalFormatting sqref="F847">
    <cfRule type="cellIs" dxfId="2" priority="633" stopIfTrue="1" operator="lessThan">
      <formula>0</formula>
    </cfRule>
  </conditionalFormatting>
  <conditionalFormatting sqref="F848">
    <cfRule type="cellIs" dxfId="2" priority="632" stopIfTrue="1" operator="lessThan">
      <formula>0</formula>
    </cfRule>
  </conditionalFormatting>
  <conditionalFormatting sqref="F849">
    <cfRule type="cellIs" dxfId="2" priority="631" stopIfTrue="1" operator="lessThan">
      <formula>0</formula>
    </cfRule>
  </conditionalFormatting>
  <conditionalFormatting sqref="F850">
    <cfRule type="cellIs" dxfId="2" priority="630" stopIfTrue="1" operator="lessThan">
      <formula>0</formula>
    </cfRule>
  </conditionalFormatting>
  <conditionalFormatting sqref="F851">
    <cfRule type="cellIs" dxfId="2" priority="629" stopIfTrue="1" operator="lessThan">
      <formula>0</formula>
    </cfRule>
  </conditionalFormatting>
  <conditionalFormatting sqref="F852">
    <cfRule type="cellIs" dxfId="2" priority="628" stopIfTrue="1" operator="lessThan">
      <formula>0</formula>
    </cfRule>
  </conditionalFormatting>
  <conditionalFormatting sqref="F853">
    <cfRule type="cellIs" dxfId="2" priority="627" stopIfTrue="1" operator="lessThan">
      <formula>0</formula>
    </cfRule>
  </conditionalFormatting>
  <conditionalFormatting sqref="F854">
    <cfRule type="cellIs" dxfId="2" priority="626" stopIfTrue="1" operator="lessThan">
      <formula>0</formula>
    </cfRule>
  </conditionalFormatting>
  <conditionalFormatting sqref="F855">
    <cfRule type="cellIs" dxfId="2" priority="625" stopIfTrue="1" operator="lessThan">
      <formula>0</formula>
    </cfRule>
  </conditionalFormatting>
  <conditionalFormatting sqref="F856">
    <cfRule type="cellIs" dxfId="2" priority="624" stopIfTrue="1" operator="lessThan">
      <formula>0</formula>
    </cfRule>
  </conditionalFormatting>
  <conditionalFormatting sqref="F857">
    <cfRule type="cellIs" dxfId="2" priority="623" stopIfTrue="1" operator="lessThan">
      <formula>0</formula>
    </cfRule>
  </conditionalFormatting>
  <conditionalFormatting sqref="F858">
    <cfRule type="cellIs" dxfId="2" priority="622" stopIfTrue="1" operator="lessThan">
      <formula>0</formula>
    </cfRule>
  </conditionalFormatting>
  <conditionalFormatting sqref="F859">
    <cfRule type="cellIs" dxfId="2" priority="621" stopIfTrue="1" operator="lessThan">
      <formula>0</formula>
    </cfRule>
  </conditionalFormatting>
  <conditionalFormatting sqref="F860">
    <cfRule type="cellIs" dxfId="2" priority="620" stopIfTrue="1" operator="lessThan">
      <formula>0</formula>
    </cfRule>
  </conditionalFormatting>
  <conditionalFormatting sqref="F861">
    <cfRule type="cellIs" dxfId="2" priority="619" stopIfTrue="1" operator="lessThan">
      <formula>0</formula>
    </cfRule>
  </conditionalFormatting>
  <conditionalFormatting sqref="F862">
    <cfRule type="cellIs" dxfId="2" priority="618" stopIfTrue="1" operator="lessThan">
      <formula>0</formula>
    </cfRule>
  </conditionalFormatting>
  <conditionalFormatting sqref="F863">
    <cfRule type="cellIs" dxfId="2" priority="617" stopIfTrue="1" operator="lessThan">
      <formula>0</formula>
    </cfRule>
  </conditionalFormatting>
  <conditionalFormatting sqref="F864">
    <cfRule type="cellIs" dxfId="2" priority="616" stopIfTrue="1" operator="lessThan">
      <formula>0</formula>
    </cfRule>
  </conditionalFormatting>
  <conditionalFormatting sqref="F865">
    <cfRule type="cellIs" dxfId="2" priority="615" stopIfTrue="1" operator="lessThan">
      <formula>0</formula>
    </cfRule>
  </conditionalFormatting>
  <conditionalFormatting sqref="F866">
    <cfRule type="cellIs" dxfId="2" priority="614" stopIfTrue="1" operator="lessThan">
      <formula>0</formula>
    </cfRule>
  </conditionalFormatting>
  <conditionalFormatting sqref="F867">
    <cfRule type="cellIs" dxfId="2" priority="613" stopIfTrue="1" operator="lessThan">
      <formula>0</formula>
    </cfRule>
  </conditionalFormatting>
  <conditionalFormatting sqref="F868">
    <cfRule type="cellIs" dxfId="2" priority="612" stopIfTrue="1" operator="lessThan">
      <formula>0</formula>
    </cfRule>
  </conditionalFormatting>
  <conditionalFormatting sqref="F869">
    <cfRule type="cellIs" dxfId="2" priority="611" stopIfTrue="1" operator="lessThan">
      <formula>0</formula>
    </cfRule>
  </conditionalFormatting>
  <conditionalFormatting sqref="F870">
    <cfRule type="cellIs" dxfId="2" priority="610" stopIfTrue="1" operator="lessThan">
      <formula>0</formula>
    </cfRule>
  </conditionalFormatting>
  <conditionalFormatting sqref="F871">
    <cfRule type="cellIs" dxfId="2" priority="609" stopIfTrue="1" operator="lessThan">
      <formula>0</formula>
    </cfRule>
  </conditionalFormatting>
  <conditionalFormatting sqref="F872">
    <cfRule type="cellIs" dxfId="2" priority="608" stopIfTrue="1" operator="lessThan">
      <formula>0</formula>
    </cfRule>
  </conditionalFormatting>
  <conditionalFormatting sqref="F873">
    <cfRule type="cellIs" dxfId="2" priority="607" stopIfTrue="1" operator="lessThan">
      <formula>0</formula>
    </cfRule>
  </conditionalFormatting>
  <conditionalFormatting sqref="F874">
    <cfRule type="cellIs" dxfId="2" priority="606" stopIfTrue="1" operator="lessThan">
      <formula>0</formula>
    </cfRule>
  </conditionalFormatting>
  <conditionalFormatting sqref="F875">
    <cfRule type="cellIs" dxfId="2" priority="605" stopIfTrue="1" operator="lessThan">
      <formula>0</formula>
    </cfRule>
  </conditionalFormatting>
  <conditionalFormatting sqref="F876">
    <cfRule type="cellIs" dxfId="2" priority="604" stopIfTrue="1" operator="lessThan">
      <formula>0</formula>
    </cfRule>
  </conditionalFormatting>
  <conditionalFormatting sqref="F877">
    <cfRule type="cellIs" dxfId="2" priority="603" stopIfTrue="1" operator="lessThan">
      <formula>0</formula>
    </cfRule>
  </conditionalFormatting>
  <conditionalFormatting sqref="F878">
    <cfRule type="cellIs" dxfId="2" priority="602" stopIfTrue="1" operator="lessThan">
      <formula>0</formula>
    </cfRule>
  </conditionalFormatting>
  <conditionalFormatting sqref="F879">
    <cfRule type="cellIs" dxfId="2" priority="601" stopIfTrue="1" operator="lessThan">
      <formula>0</formula>
    </cfRule>
  </conditionalFormatting>
  <conditionalFormatting sqref="F880">
    <cfRule type="cellIs" dxfId="2" priority="600" stopIfTrue="1" operator="lessThan">
      <formula>0</formula>
    </cfRule>
  </conditionalFormatting>
  <conditionalFormatting sqref="F881">
    <cfRule type="cellIs" dxfId="2" priority="599" stopIfTrue="1" operator="lessThan">
      <formula>0</formula>
    </cfRule>
  </conditionalFormatting>
  <conditionalFormatting sqref="F882">
    <cfRule type="cellIs" dxfId="2" priority="598" stopIfTrue="1" operator="lessThan">
      <formula>0</formula>
    </cfRule>
  </conditionalFormatting>
  <conditionalFormatting sqref="F883">
    <cfRule type="cellIs" dxfId="2" priority="597" stopIfTrue="1" operator="lessThan">
      <formula>0</formula>
    </cfRule>
  </conditionalFormatting>
  <conditionalFormatting sqref="F884">
    <cfRule type="cellIs" dxfId="2" priority="596" stopIfTrue="1" operator="lessThan">
      <formula>0</formula>
    </cfRule>
  </conditionalFormatting>
  <conditionalFormatting sqref="F885">
    <cfRule type="cellIs" dxfId="2" priority="595" stopIfTrue="1" operator="lessThan">
      <formula>0</formula>
    </cfRule>
  </conditionalFormatting>
  <conditionalFormatting sqref="F886">
    <cfRule type="cellIs" dxfId="2" priority="594" stopIfTrue="1" operator="lessThan">
      <formula>0</formula>
    </cfRule>
  </conditionalFormatting>
  <conditionalFormatting sqref="F887">
    <cfRule type="cellIs" dxfId="2" priority="593" stopIfTrue="1" operator="lessThan">
      <formula>0</formula>
    </cfRule>
  </conditionalFormatting>
  <conditionalFormatting sqref="F888">
    <cfRule type="cellIs" dxfId="2" priority="592" stopIfTrue="1" operator="lessThan">
      <formula>0</formula>
    </cfRule>
  </conditionalFormatting>
  <conditionalFormatting sqref="F889">
    <cfRule type="cellIs" dxfId="2" priority="591" stopIfTrue="1" operator="lessThan">
      <formula>0</formula>
    </cfRule>
  </conditionalFormatting>
  <conditionalFormatting sqref="F890">
    <cfRule type="cellIs" dxfId="2" priority="590" stopIfTrue="1" operator="lessThan">
      <formula>0</formula>
    </cfRule>
  </conditionalFormatting>
  <conditionalFormatting sqref="F891">
    <cfRule type="cellIs" dxfId="2" priority="589" stopIfTrue="1" operator="lessThan">
      <formula>0</formula>
    </cfRule>
  </conditionalFormatting>
  <conditionalFormatting sqref="F892">
    <cfRule type="cellIs" dxfId="2" priority="588" stopIfTrue="1" operator="lessThan">
      <formula>0</formula>
    </cfRule>
  </conditionalFormatting>
  <conditionalFormatting sqref="F893">
    <cfRule type="cellIs" dxfId="2" priority="587" stopIfTrue="1" operator="lessThan">
      <formula>0</formula>
    </cfRule>
  </conditionalFormatting>
  <conditionalFormatting sqref="F894">
    <cfRule type="cellIs" dxfId="2" priority="586" stopIfTrue="1" operator="lessThan">
      <formula>0</formula>
    </cfRule>
  </conditionalFormatting>
  <conditionalFormatting sqref="F895">
    <cfRule type="cellIs" dxfId="2" priority="585" stopIfTrue="1" operator="lessThan">
      <formula>0</formula>
    </cfRule>
  </conditionalFormatting>
  <conditionalFormatting sqref="F896">
    <cfRule type="cellIs" dxfId="2" priority="584" stopIfTrue="1" operator="lessThan">
      <formula>0</formula>
    </cfRule>
  </conditionalFormatting>
  <conditionalFormatting sqref="F897">
    <cfRule type="cellIs" dxfId="2" priority="583" stopIfTrue="1" operator="lessThan">
      <formula>0</formula>
    </cfRule>
  </conditionalFormatting>
  <conditionalFormatting sqref="F898">
    <cfRule type="cellIs" dxfId="2" priority="582" stopIfTrue="1" operator="lessThan">
      <formula>0</formula>
    </cfRule>
  </conditionalFormatting>
  <conditionalFormatting sqref="F899">
    <cfRule type="cellIs" dxfId="2" priority="581" stopIfTrue="1" operator="lessThan">
      <formula>0</formula>
    </cfRule>
  </conditionalFormatting>
  <conditionalFormatting sqref="F900">
    <cfRule type="cellIs" dxfId="2" priority="580" stopIfTrue="1" operator="lessThan">
      <formula>0</formula>
    </cfRule>
  </conditionalFormatting>
  <conditionalFormatting sqref="F901">
    <cfRule type="cellIs" dxfId="2" priority="579" stopIfTrue="1" operator="lessThan">
      <formula>0</formula>
    </cfRule>
  </conditionalFormatting>
  <conditionalFormatting sqref="F902">
    <cfRule type="cellIs" dxfId="2" priority="578" stopIfTrue="1" operator="lessThan">
      <formula>0</formula>
    </cfRule>
  </conditionalFormatting>
  <conditionalFormatting sqref="F903">
    <cfRule type="cellIs" dxfId="2" priority="577" stopIfTrue="1" operator="lessThan">
      <formula>0</formula>
    </cfRule>
  </conditionalFormatting>
  <conditionalFormatting sqref="F904">
    <cfRule type="cellIs" dxfId="2" priority="576" stopIfTrue="1" operator="lessThan">
      <formula>0</formula>
    </cfRule>
  </conditionalFormatting>
  <conditionalFormatting sqref="F905">
    <cfRule type="cellIs" dxfId="2" priority="575" stopIfTrue="1" operator="lessThan">
      <formula>0</formula>
    </cfRule>
  </conditionalFormatting>
  <conditionalFormatting sqref="F906">
    <cfRule type="cellIs" dxfId="2" priority="574" stopIfTrue="1" operator="lessThan">
      <formula>0</formula>
    </cfRule>
  </conditionalFormatting>
  <conditionalFormatting sqref="F907">
    <cfRule type="cellIs" dxfId="2" priority="573" stopIfTrue="1" operator="lessThan">
      <formula>0</formula>
    </cfRule>
  </conditionalFormatting>
  <conditionalFormatting sqref="F908">
    <cfRule type="cellIs" dxfId="2" priority="572" stopIfTrue="1" operator="lessThan">
      <formula>0</formula>
    </cfRule>
  </conditionalFormatting>
  <conditionalFormatting sqref="F909">
    <cfRule type="cellIs" dxfId="2" priority="571" stopIfTrue="1" operator="lessThan">
      <formula>0</formula>
    </cfRule>
  </conditionalFormatting>
  <conditionalFormatting sqref="F910">
    <cfRule type="cellIs" dxfId="2" priority="570" stopIfTrue="1" operator="lessThan">
      <formula>0</formula>
    </cfRule>
  </conditionalFormatting>
  <conditionalFormatting sqref="F911">
    <cfRule type="cellIs" dxfId="2" priority="569" stopIfTrue="1" operator="lessThan">
      <formula>0</formula>
    </cfRule>
  </conditionalFormatting>
  <conditionalFormatting sqref="F912">
    <cfRule type="cellIs" dxfId="2" priority="568" stopIfTrue="1" operator="lessThan">
      <formula>0</formula>
    </cfRule>
  </conditionalFormatting>
  <conditionalFormatting sqref="F913">
    <cfRule type="cellIs" dxfId="2" priority="567" stopIfTrue="1" operator="lessThan">
      <formula>0</formula>
    </cfRule>
  </conditionalFormatting>
  <conditionalFormatting sqref="F914">
    <cfRule type="cellIs" dxfId="2" priority="566" stopIfTrue="1" operator="lessThan">
      <formula>0</formula>
    </cfRule>
  </conditionalFormatting>
  <conditionalFormatting sqref="F915">
    <cfRule type="cellIs" dxfId="2" priority="565" stopIfTrue="1" operator="lessThan">
      <formula>0</formula>
    </cfRule>
  </conditionalFormatting>
  <conditionalFormatting sqref="F916">
    <cfRule type="cellIs" dxfId="2" priority="564" stopIfTrue="1" operator="lessThan">
      <formula>0</formula>
    </cfRule>
  </conditionalFormatting>
  <conditionalFormatting sqref="F917">
    <cfRule type="cellIs" dxfId="2" priority="563" stopIfTrue="1" operator="lessThan">
      <formula>0</formula>
    </cfRule>
  </conditionalFormatting>
  <conditionalFormatting sqref="F918">
    <cfRule type="cellIs" dxfId="2" priority="562" stopIfTrue="1" operator="lessThan">
      <formula>0</formula>
    </cfRule>
  </conditionalFormatting>
  <conditionalFormatting sqref="F919">
    <cfRule type="cellIs" dxfId="2" priority="561" stopIfTrue="1" operator="lessThan">
      <formula>0</formula>
    </cfRule>
  </conditionalFormatting>
  <conditionalFormatting sqref="F920">
    <cfRule type="cellIs" dxfId="2" priority="560" stopIfTrue="1" operator="lessThan">
      <formula>0</formula>
    </cfRule>
  </conditionalFormatting>
  <conditionalFormatting sqref="F921">
    <cfRule type="cellIs" dxfId="2" priority="559" stopIfTrue="1" operator="lessThan">
      <formula>0</formula>
    </cfRule>
  </conditionalFormatting>
  <conditionalFormatting sqref="F922">
    <cfRule type="cellIs" dxfId="2" priority="558" stopIfTrue="1" operator="lessThan">
      <formula>0</formula>
    </cfRule>
  </conditionalFormatting>
  <conditionalFormatting sqref="F923">
    <cfRule type="cellIs" dxfId="2" priority="557" stopIfTrue="1" operator="lessThan">
      <formula>0</formula>
    </cfRule>
  </conditionalFormatting>
  <conditionalFormatting sqref="F924">
    <cfRule type="cellIs" dxfId="2" priority="556" stopIfTrue="1" operator="lessThan">
      <formula>0</formula>
    </cfRule>
  </conditionalFormatting>
  <conditionalFormatting sqref="F925">
    <cfRule type="cellIs" dxfId="2" priority="555" stopIfTrue="1" operator="lessThan">
      <formula>0</formula>
    </cfRule>
  </conditionalFormatting>
  <conditionalFormatting sqref="F926">
    <cfRule type="cellIs" dxfId="2" priority="554" stopIfTrue="1" operator="lessThan">
      <formula>0</formula>
    </cfRule>
  </conditionalFormatting>
  <conditionalFormatting sqref="F927">
    <cfRule type="cellIs" dxfId="2" priority="553" stopIfTrue="1" operator="lessThan">
      <formula>0</formula>
    </cfRule>
  </conditionalFormatting>
  <conditionalFormatting sqref="F928">
    <cfRule type="cellIs" dxfId="2" priority="552" stopIfTrue="1" operator="lessThan">
      <formula>0</formula>
    </cfRule>
  </conditionalFormatting>
  <conditionalFormatting sqref="F929">
    <cfRule type="cellIs" dxfId="2" priority="551" stopIfTrue="1" operator="lessThan">
      <formula>0</formula>
    </cfRule>
  </conditionalFormatting>
  <conditionalFormatting sqref="F930">
    <cfRule type="cellIs" dxfId="2" priority="550" stopIfTrue="1" operator="lessThan">
      <formula>0</formula>
    </cfRule>
  </conditionalFormatting>
  <conditionalFormatting sqref="F931">
    <cfRule type="cellIs" dxfId="2" priority="549" stopIfTrue="1" operator="lessThan">
      <formula>0</formula>
    </cfRule>
  </conditionalFormatting>
  <conditionalFormatting sqref="F932">
    <cfRule type="cellIs" dxfId="2" priority="548" stopIfTrue="1" operator="lessThan">
      <formula>0</formula>
    </cfRule>
  </conditionalFormatting>
  <conditionalFormatting sqref="F933">
    <cfRule type="cellIs" dxfId="2" priority="547" stopIfTrue="1" operator="lessThan">
      <formula>0</formula>
    </cfRule>
  </conditionalFormatting>
  <conditionalFormatting sqref="F934">
    <cfRule type="cellIs" dxfId="2" priority="546" stopIfTrue="1" operator="lessThan">
      <formula>0</formula>
    </cfRule>
  </conditionalFormatting>
  <conditionalFormatting sqref="F935">
    <cfRule type="cellIs" dxfId="2" priority="545" stopIfTrue="1" operator="lessThan">
      <formula>0</formula>
    </cfRule>
  </conditionalFormatting>
  <conditionalFormatting sqref="F936">
    <cfRule type="cellIs" dxfId="2" priority="544" stopIfTrue="1" operator="lessThan">
      <formula>0</formula>
    </cfRule>
  </conditionalFormatting>
  <conditionalFormatting sqref="F937">
    <cfRule type="cellIs" dxfId="2" priority="543" stopIfTrue="1" operator="lessThan">
      <formula>0</formula>
    </cfRule>
  </conditionalFormatting>
  <conditionalFormatting sqref="F938">
    <cfRule type="cellIs" dxfId="2" priority="542" stopIfTrue="1" operator="lessThan">
      <formula>0</formula>
    </cfRule>
  </conditionalFormatting>
  <conditionalFormatting sqref="F939">
    <cfRule type="cellIs" dxfId="2" priority="541" stopIfTrue="1" operator="lessThan">
      <formula>0</formula>
    </cfRule>
  </conditionalFormatting>
  <conditionalFormatting sqref="F940">
    <cfRule type="cellIs" dxfId="2" priority="540" stopIfTrue="1" operator="lessThan">
      <formula>0</formula>
    </cfRule>
  </conditionalFormatting>
  <conditionalFormatting sqref="F941">
    <cfRule type="cellIs" dxfId="2" priority="539" stopIfTrue="1" operator="lessThan">
      <formula>0</formula>
    </cfRule>
  </conditionalFormatting>
  <conditionalFormatting sqref="F942">
    <cfRule type="cellIs" dxfId="2" priority="538" stopIfTrue="1" operator="lessThan">
      <formula>0</formula>
    </cfRule>
  </conditionalFormatting>
  <conditionalFormatting sqref="F943">
    <cfRule type="cellIs" dxfId="2" priority="537" stopIfTrue="1" operator="lessThan">
      <formula>0</formula>
    </cfRule>
  </conditionalFormatting>
  <conditionalFormatting sqref="F944">
    <cfRule type="cellIs" dxfId="2" priority="536" stopIfTrue="1" operator="lessThan">
      <formula>0</formula>
    </cfRule>
  </conditionalFormatting>
  <conditionalFormatting sqref="F945">
    <cfRule type="cellIs" dxfId="2" priority="535" stopIfTrue="1" operator="lessThan">
      <formula>0</formula>
    </cfRule>
  </conditionalFormatting>
  <conditionalFormatting sqref="F946">
    <cfRule type="cellIs" dxfId="2" priority="534" stopIfTrue="1" operator="lessThan">
      <formula>0</formula>
    </cfRule>
  </conditionalFormatting>
  <conditionalFormatting sqref="F947">
    <cfRule type="cellIs" dxfId="2" priority="533" stopIfTrue="1" operator="lessThan">
      <formula>0</formula>
    </cfRule>
  </conditionalFormatting>
  <conditionalFormatting sqref="F948">
    <cfRule type="cellIs" dxfId="2" priority="532" stopIfTrue="1" operator="lessThan">
      <formula>0</formula>
    </cfRule>
  </conditionalFormatting>
  <conditionalFormatting sqref="F949">
    <cfRule type="cellIs" dxfId="2" priority="531" stopIfTrue="1" operator="lessThan">
      <formula>0</formula>
    </cfRule>
  </conditionalFormatting>
  <conditionalFormatting sqref="F950">
    <cfRule type="cellIs" dxfId="2" priority="530" stopIfTrue="1" operator="lessThan">
      <formula>0</formula>
    </cfRule>
  </conditionalFormatting>
  <conditionalFormatting sqref="F951">
    <cfRule type="cellIs" dxfId="2" priority="529" stopIfTrue="1" operator="lessThan">
      <formula>0</formula>
    </cfRule>
  </conditionalFormatting>
  <conditionalFormatting sqref="F952">
    <cfRule type="cellIs" dxfId="2" priority="528" stopIfTrue="1" operator="lessThan">
      <formula>0</formula>
    </cfRule>
  </conditionalFormatting>
  <conditionalFormatting sqref="F953">
    <cfRule type="cellIs" dxfId="2" priority="527" stopIfTrue="1" operator="lessThan">
      <formula>0</formula>
    </cfRule>
  </conditionalFormatting>
  <conditionalFormatting sqref="F954">
    <cfRule type="cellIs" dxfId="2" priority="526" stopIfTrue="1" operator="lessThan">
      <formula>0</formula>
    </cfRule>
  </conditionalFormatting>
  <conditionalFormatting sqref="F955">
    <cfRule type="cellIs" dxfId="2" priority="525" stopIfTrue="1" operator="lessThan">
      <formula>0</formula>
    </cfRule>
  </conditionalFormatting>
  <conditionalFormatting sqref="F956">
    <cfRule type="cellIs" dxfId="2" priority="524" stopIfTrue="1" operator="lessThan">
      <formula>0</formula>
    </cfRule>
  </conditionalFormatting>
  <conditionalFormatting sqref="F957">
    <cfRule type="cellIs" dxfId="2" priority="523" stopIfTrue="1" operator="lessThan">
      <formula>0</formula>
    </cfRule>
  </conditionalFormatting>
  <conditionalFormatting sqref="F958">
    <cfRule type="cellIs" dxfId="2" priority="522" stopIfTrue="1" operator="lessThan">
      <formula>0</formula>
    </cfRule>
  </conditionalFormatting>
  <conditionalFormatting sqref="F959">
    <cfRule type="cellIs" dxfId="2" priority="521" stopIfTrue="1" operator="lessThan">
      <formula>0</formula>
    </cfRule>
  </conditionalFormatting>
  <conditionalFormatting sqref="F960">
    <cfRule type="cellIs" dxfId="2" priority="520" stopIfTrue="1" operator="lessThan">
      <formula>0</formula>
    </cfRule>
  </conditionalFormatting>
  <conditionalFormatting sqref="F961">
    <cfRule type="cellIs" dxfId="2" priority="519" stopIfTrue="1" operator="lessThan">
      <formula>0</formula>
    </cfRule>
  </conditionalFormatting>
  <conditionalFormatting sqref="F962">
    <cfRule type="cellIs" dxfId="2" priority="518" stopIfTrue="1" operator="lessThan">
      <formula>0</formula>
    </cfRule>
  </conditionalFormatting>
  <conditionalFormatting sqref="F963">
    <cfRule type="cellIs" dxfId="2" priority="517" stopIfTrue="1" operator="lessThan">
      <formula>0</formula>
    </cfRule>
  </conditionalFormatting>
  <conditionalFormatting sqref="F964">
    <cfRule type="cellIs" dxfId="2" priority="516" stopIfTrue="1" operator="lessThan">
      <formula>0</formula>
    </cfRule>
  </conditionalFormatting>
  <conditionalFormatting sqref="F965">
    <cfRule type="cellIs" dxfId="2" priority="515" stopIfTrue="1" operator="lessThan">
      <formula>0</formula>
    </cfRule>
  </conditionalFormatting>
  <conditionalFormatting sqref="F966">
    <cfRule type="cellIs" dxfId="2" priority="514" stopIfTrue="1" operator="lessThan">
      <formula>0</formula>
    </cfRule>
  </conditionalFormatting>
  <conditionalFormatting sqref="F967">
    <cfRule type="cellIs" dxfId="2" priority="513" stopIfTrue="1" operator="lessThan">
      <formula>0</formula>
    </cfRule>
  </conditionalFormatting>
  <conditionalFormatting sqref="F968">
    <cfRule type="cellIs" dxfId="2" priority="512" stopIfTrue="1" operator="lessThan">
      <formula>0</formula>
    </cfRule>
  </conditionalFormatting>
  <conditionalFormatting sqref="F969">
    <cfRule type="cellIs" dxfId="2" priority="511" stopIfTrue="1" operator="lessThan">
      <formula>0</formula>
    </cfRule>
  </conditionalFormatting>
  <conditionalFormatting sqref="F970">
    <cfRule type="cellIs" dxfId="2" priority="510" stopIfTrue="1" operator="lessThan">
      <formula>0</formula>
    </cfRule>
  </conditionalFormatting>
  <conditionalFormatting sqref="F971">
    <cfRule type="cellIs" dxfId="2" priority="509" stopIfTrue="1" operator="lessThan">
      <formula>0</formula>
    </cfRule>
  </conditionalFormatting>
  <conditionalFormatting sqref="F972">
    <cfRule type="cellIs" dxfId="2" priority="508" stopIfTrue="1" operator="lessThan">
      <formula>0</formula>
    </cfRule>
  </conditionalFormatting>
  <conditionalFormatting sqref="F973">
    <cfRule type="cellIs" dxfId="2" priority="507" stopIfTrue="1" operator="lessThan">
      <formula>0</formula>
    </cfRule>
  </conditionalFormatting>
  <conditionalFormatting sqref="F974">
    <cfRule type="cellIs" dxfId="2" priority="506" stopIfTrue="1" operator="lessThan">
      <formula>0</formula>
    </cfRule>
  </conditionalFormatting>
  <conditionalFormatting sqref="F975">
    <cfRule type="cellIs" dxfId="2" priority="505" stopIfTrue="1" operator="lessThan">
      <formula>0</formula>
    </cfRule>
  </conditionalFormatting>
  <conditionalFormatting sqref="F976">
    <cfRule type="cellIs" dxfId="2" priority="504" stopIfTrue="1" operator="lessThan">
      <formula>0</formula>
    </cfRule>
  </conditionalFormatting>
  <conditionalFormatting sqref="F977">
    <cfRule type="cellIs" dxfId="2" priority="503" stopIfTrue="1" operator="lessThan">
      <formula>0</formula>
    </cfRule>
  </conditionalFormatting>
  <conditionalFormatting sqref="F978">
    <cfRule type="cellIs" dxfId="2" priority="502" stopIfTrue="1" operator="lessThan">
      <formula>0</formula>
    </cfRule>
  </conditionalFormatting>
  <conditionalFormatting sqref="F979">
    <cfRule type="cellIs" dxfId="2" priority="501" stopIfTrue="1" operator="lessThan">
      <formula>0</formula>
    </cfRule>
  </conditionalFormatting>
  <conditionalFormatting sqref="F980">
    <cfRule type="cellIs" dxfId="2" priority="500" stopIfTrue="1" operator="lessThan">
      <formula>0</formula>
    </cfRule>
  </conditionalFormatting>
  <conditionalFormatting sqref="F981">
    <cfRule type="cellIs" dxfId="2" priority="499" stopIfTrue="1" operator="lessThan">
      <formula>0</formula>
    </cfRule>
  </conditionalFormatting>
  <conditionalFormatting sqref="F982">
    <cfRule type="cellIs" dxfId="2" priority="498" stopIfTrue="1" operator="lessThan">
      <formula>0</formula>
    </cfRule>
  </conditionalFormatting>
  <conditionalFormatting sqref="F983">
    <cfRule type="cellIs" dxfId="2" priority="497" stopIfTrue="1" operator="lessThan">
      <formula>0</formula>
    </cfRule>
  </conditionalFormatting>
  <conditionalFormatting sqref="F984">
    <cfRule type="cellIs" dxfId="2" priority="496" stopIfTrue="1" operator="lessThan">
      <formula>0</formula>
    </cfRule>
  </conditionalFormatting>
  <conditionalFormatting sqref="F985">
    <cfRule type="cellIs" dxfId="2" priority="495" stopIfTrue="1" operator="lessThan">
      <formula>0</formula>
    </cfRule>
  </conditionalFormatting>
  <conditionalFormatting sqref="F986">
    <cfRule type="cellIs" dxfId="2" priority="494" stopIfTrue="1" operator="lessThan">
      <formula>0</formula>
    </cfRule>
  </conditionalFormatting>
  <conditionalFormatting sqref="F987">
    <cfRule type="cellIs" dxfId="2" priority="493" stopIfTrue="1" operator="lessThan">
      <formula>0</formula>
    </cfRule>
  </conditionalFormatting>
  <conditionalFormatting sqref="F988">
    <cfRule type="cellIs" dxfId="2" priority="492" stopIfTrue="1" operator="lessThan">
      <formula>0</formula>
    </cfRule>
  </conditionalFormatting>
  <conditionalFormatting sqref="F989">
    <cfRule type="cellIs" dxfId="2" priority="491" stopIfTrue="1" operator="lessThan">
      <formula>0</formula>
    </cfRule>
  </conditionalFormatting>
  <conditionalFormatting sqref="F990">
    <cfRule type="cellIs" dxfId="2" priority="490" stopIfTrue="1" operator="lessThan">
      <formula>0</formula>
    </cfRule>
  </conditionalFormatting>
  <conditionalFormatting sqref="F991">
    <cfRule type="cellIs" dxfId="2" priority="489" stopIfTrue="1" operator="lessThan">
      <formula>0</formula>
    </cfRule>
  </conditionalFormatting>
  <conditionalFormatting sqref="F992">
    <cfRule type="cellIs" dxfId="2" priority="488" stopIfTrue="1" operator="lessThan">
      <formula>0</formula>
    </cfRule>
  </conditionalFormatting>
  <conditionalFormatting sqref="F993">
    <cfRule type="cellIs" dxfId="2" priority="487" stopIfTrue="1" operator="lessThan">
      <formula>0</formula>
    </cfRule>
  </conditionalFormatting>
  <conditionalFormatting sqref="F994">
    <cfRule type="cellIs" dxfId="2" priority="486" stopIfTrue="1" operator="lessThan">
      <formula>0</formula>
    </cfRule>
  </conditionalFormatting>
  <conditionalFormatting sqref="F995">
    <cfRule type="cellIs" dxfId="2" priority="485" stopIfTrue="1" operator="lessThan">
      <formula>0</formula>
    </cfRule>
  </conditionalFormatting>
  <conditionalFormatting sqref="F996">
    <cfRule type="cellIs" dxfId="2" priority="484" stopIfTrue="1" operator="lessThan">
      <formula>0</formula>
    </cfRule>
  </conditionalFormatting>
  <conditionalFormatting sqref="F997">
    <cfRule type="cellIs" dxfId="2" priority="483" stopIfTrue="1" operator="lessThan">
      <formula>0</formula>
    </cfRule>
  </conditionalFormatting>
  <conditionalFormatting sqref="F998">
    <cfRule type="cellIs" dxfId="2" priority="482" stopIfTrue="1" operator="lessThan">
      <formula>0</formula>
    </cfRule>
  </conditionalFormatting>
  <conditionalFormatting sqref="F999">
    <cfRule type="cellIs" dxfId="2" priority="481" stopIfTrue="1" operator="lessThan">
      <formula>0</formula>
    </cfRule>
  </conditionalFormatting>
  <conditionalFormatting sqref="F1000">
    <cfRule type="cellIs" dxfId="2" priority="480" stopIfTrue="1" operator="lessThan">
      <formula>0</formula>
    </cfRule>
  </conditionalFormatting>
  <conditionalFormatting sqref="F1001">
    <cfRule type="cellIs" dxfId="2" priority="479" stopIfTrue="1" operator="lessThan">
      <formula>0</formula>
    </cfRule>
  </conditionalFormatting>
  <conditionalFormatting sqref="F1002">
    <cfRule type="cellIs" dxfId="2" priority="478" stopIfTrue="1" operator="lessThan">
      <formula>0</formula>
    </cfRule>
  </conditionalFormatting>
  <conditionalFormatting sqref="F1003">
    <cfRule type="cellIs" dxfId="2" priority="477" stopIfTrue="1" operator="lessThan">
      <formula>0</formula>
    </cfRule>
  </conditionalFormatting>
  <conditionalFormatting sqref="F1004">
    <cfRule type="cellIs" dxfId="2" priority="476" stopIfTrue="1" operator="lessThan">
      <formula>0</formula>
    </cfRule>
  </conditionalFormatting>
  <conditionalFormatting sqref="F1005">
    <cfRule type="cellIs" dxfId="2" priority="475" stopIfTrue="1" operator="lessThan">
      <formula>0</formula>
    </cfRule>
  </conditionalFormatting>
  <conditionalFormatting sqref="F1006">
    <cfRule type="cellIs" dxfId="2" priority="474" stopIfTrue="1" operator="lessThan">
      <formula>0</formula>
    </cfRule>
  </conditionalFormatting>
  <conditionalFormatting sqref="F1007">
    <cfRule type="cellIs" dxfId="2" priority="473" stopIfTrue="1" operator="lessThan">
      <formula>0</formula>
    </cfRule>
  </conditionalFormatting>
  <conditionalFormatting sqref="F1008">
    <cfRule type="cellIs" dxfId="2" priority="472" stopIfTrue="1" operator="lessThan">
      <formula>0</formula>
    </cfRule>
  </conditionalFormatting>
  <conditionalFormatting sqref="F1009">
    <cfRule type="cellIs" dxfId="2" priority="471" stopIfTrue="1" operator="lessThan">
      <formula>0</formula>
    </cfRule>
  </conditionalFormatting>
  <conditionalFormatting sqref="F1010">
    <cfRule type="cellIs" dxfId="2" priority="470" stopIfTrue="1" operator="lessThan">
      <formula>0</formula>
    </cfRule>
  </conditionalFormatting>
  <conditionalFormatting sqref="F1011">
    <cfRule type="cellIs" dxfId="2" priority="469" stopIfTrue="1" operator="lessThan">
      <formula>0</formula>
    </cfRule>
  </conditionalFormatting>
  <conditionalFormatting sqref="F1012">
    <cfRule type="cellIs" dxfId="2" priority="468" stopIfTrue="1" operator="lessThan">
      <formula>0</formula>
    </cfRule>
  </conditionalFormatting>
  <conditionalFormatting sqref="F1013">
    <cfRule type="cellIs" dxfId="2" priority="467" stopIfTrue="1" operator="lessThan">
      <formula>0</formula>
    </cfRule>
  </conditionalFormatting>
  <conditionalFormatting sqref="F1014">
    <cfRule type="cellIs" dxfId="2" priority="466" stopIfTrue="1" operator="lessThan">
      <formula>0</formula>
    </cfRule>
  </conditionalFormatting>
  <conditionalFormatting sqref="F1015">
    <cfRule type="cellIs" dxfId="2" priority="465" stopIfTrue="1" operator="lessThan">
      <formula>0</formula>
    </cfRule>
  </conditionalFormatting>
  <conditionalFormatting sqref="F1016">
    <cfRule type="cellIs" dxfId="2" priority="464" stopIfTrue="1" operator="lessThan">
      <formula>0</formula>
    </cfRule>
  </conditionalFormatting>
  <conditionalFormatting sqref="F1017">
    <cfRule type="cellIs" dxfId="2" priority="463" stopIfTrue="1" operator="lessThan">
      <formula>0</formula>
    </cfRule>
  </conditionalFormatting>
  <conditionalFormatting sqref="F1018">
    <cfRule type="cellIs" dxfId="2" priority="462" stopIfTrue="1" operator="lessThan">
      <formula>0</formula>
    </cfRule>
  </conditionalFormatting>
  <conditionalFormatting sqref="F1019">
    <cfRule type="cellIs" dxfId="2" priority="461" stopIfTrue="1" operator="lessThan">
      <formula>0</formula>
    </cfRule>
  </conditionalFormatting>
  <conditionalFormatting sqref="F1020">
    <cfRule type="cellIs" dxfId="2" priority="460" stopIfTrue="1" operator="lessThan">
      <formula>0</formula>
    </cfRule>
  </conditionalFormatting>
  <conditionalFormatting sqref="F1021">
    <cfRule type="cellIs" dxfId="2" priority="459" stopIfTrue="1" operator="lessThan">
      <formula>0</formula>
    </cfRule>
  </conditionalFormatting>
  <conditionalFormatting sqref="F1022">
    <cfRule type="cellIs" dxfId="2" priority="458" stopIfTrue="1" operator="lessThan">
      <formula>0</formula>
    </cfRule>
  </conditionalFormatting>
  <conditionalFormatting sqref="F1023">
    <cfRule type="cellIs" dxfId="2" priority="457" stopIfTrue="1" operator="lessThan">
      <formula>0</formula>
    </cfRule>
  </conditionalFormatting>
  <conditionalFormatting sqref="F1024">
    <cfRule type="cellIs" dxfId="2" priority="456" stopIfTrue="1" operator="lessThan">
      <formula>0</formula>
    </cfRule>
  </conditionalFormatting>
  <conditionalFormatting sqref="F1025">
    <cfRule type="cellIs" dxfId="2" priority="455" stopIfTrue="1" operator="lessThan">
      <formula>0</formula>
    </cfRule>
  </conditionalFormatting>
  <conditionalFormatting sqref="F1026">
    <cfRule type="cellIs" dxfId="2" priority="454" stopIfTrue="1" operator="lessThan">
      <formula>0</formula>
    </cfRule>
  </conditionalFormatting>
  <conditionalFormatting sqref="F1027">
    <cfRule type="cellIs" dxfId="2" priority="453" stopIfTrue="1" operator="lessThan">
      <formula>0</formula>
    </cfRule>
  </conditionalFormatting>
  <conditionalFormatting sqref="F1028">
    <cfRule type="cellIs" dxfId="2" priority="452" stopIfTrue="1" operator="lessThan">
      <formula>0</formula>
    </cfRule>
  </conditionalFormatting>
  <conditionalFormatting sqref="F1029">
    <cfRule type="cellIs" dxfId="2" priority="451" stopIfTrue="1" operator="lessThan">
      <formula>0</formula>
    </cfRule>
  </conditionalFormatting>
  <conditionalFormatting sqref="F1030">
    <cfRule type="cellIs" dxfId="2" priority="450" stopIfTrue="1" operator="lessThan">
      <formula>0</formula>
    </cfRule>
  </conditionalFormatting>
  <conditionalFormatting sqref="F1031">
    <cfRule type="cellIs" dxfId="2" priority="449" stopIfTrue="1" operator="lessThan">
      <formula>0</formula>
    </cfRule>
  </conditionalFormatting>
  <conditionalFormatting sqref="F1032">
    <cfRule type="cellIs" dxfId="2" priority="448" stopIfTrue="1" operator="lessThan">
      <formula>0</formula>
    </cfRule>
  </conditionalFormatting>
  <conditionalFormatting sqref="F1033">
    <cfRule type="cellIs" dxfId="2" priority="447" stopIfTrue="1" operator="lessThan">
      <formula>0</formula>
    </cfRule>
  </conditionalFormatting>
  <conditionalFormatting sqref="F1034">
    <cfRule type="cellIs" dxfId="2" priority="446" stopIfTrue="1" operator="lessThan">
      <formula>0</formula>
    </cfRule>
  </conditionalFormatting>
  <conditionalFormatting sqref="F1035">
    <cfRule type="cellIs" dxfId="2" priority="445" stopIfTrue="1" operator="lessThan">
      <formula>0</formula>
    </cfRule>
  </conditionalFormatting>
  <conditionalFormatting sqref="F1036">
    <cfRule type="cellIs" dxfId="2" priority="444" stopIfTrue="1" operator="lessThan">
      <formula>0</formula>
    </cfRule>
  </conditionalFormatting>
  <conditionalFormatting sqref="F1037">
    <cfRule type="cellIs" dxfId="2" priority="443" stopIfTrue="1" operator="lessThan">
      <formula>0</formula>
    </cfRule>
  </conditionalFormatting>
  <conditionalFormatting sqref="F1038">
    <cfRule type="cellIs" dxfId="2" priority="442" stopIfTrue="1" operator="lessThan">
      <formula>0</formula>
    </cfRule>
  </conditionalFormatting>
  <conditionalFormatting sqref="F1039">
    <cfRule type="cellIs" dxfId="2" priority="441" stopIfTrue="1" operator="lessThan">
      <formula>0</formula>
    </cfRule>
  </conditionalFormatting>
  <conditionalFormatting sqref="F1040">
    <cfRule type="cellIs" dxfId="2" priority="440" stopIfTrue="1" operator="lessThan">
      <formula>0</formula>
    </cfRule>
  </conditionalFormatting>
  <conditionalFormatting sqref="F1041">
    <cfRule type="cellIs" dxfId="2" priority="439" stopIfTrue="1" operator="lessThan">
      <formula>0</formula>
    </cfRule>
  </conditionalFormatting>
  <conditionalFormatting sqref="F1042">
    <cfRule type="cellIs" dxfId="2" priority="438" stopIfTrue="1" operator="lessThan">
      <formula>0</formula>
    </cfRule>
  </conditionalFormatting>
  <conditionalFormatting sqref="F1043">
    <cfRule type="cellIs" dxfId="2" priority="437" stopIfTrue="1" operator="lessThan">
      <formula>0</formula>
    </cfRule>
  </conditionalFormatting>
  <conditionalFormatting sqref="F1044">
    <cfRule type="cellIs" dxfId="2" priority="436" stopIfTrue="1" operator="lessThan">
      <formula>0</formula>
    </cfRule>
  </conditionalFormatting>
  <conditionalFormatting sqref="F1045">
    <cfRule type="cellIs" dxfId="2" priority="435" stopIfTrue="1" operator="lessThan">
      <formula>0</formula>
    </cfRule>
  </conditionalFormatting>
  <conditionalFormatting sqref="F1046">
    <cfRule type="cellIs" dxfId="2" priority="434" stopIfTrue="1" operator="lessThan">
      <formula>0</formula>
    </cfRule>
  </conditionalFormatting>
  <conditionalFormatting sqref="F1047">
    <cfRule type="cellIs" dxfId="2" priority="433" stopIfTrue="1" operator="lessThan">
      <formula>0</formula>
    </cfRule>
  </conditionalFormatting>
  <conditionalFormatting sqref="F1048">
    <cfRule type="cellIs" dxfId="2" priority="432" stopIfTrue="1" operator="lessThan">
      <formula>0</formula>
    </cfRule>
  </conditionalFormatting>
  <conditionalFormatting sqref="F1049">
    <cfRule type="cellIs" dxfId="2" priority="431" stopIfTrue="1" operator="lessThan">
      <formula>0</formula>
    </cfRule>
  </conditionalFormatting>
  <conditionalFormatting sqref="F1050">
    <cfRule type="cellIs" dxfId="2" priority="430" stopIfTrue="1" operator="lessThan">
      <formula>0</formula>
    </cfRule>
  </conditionalFormatting>
  <conditionalFormatting sqref="F1051">
    <cfRule type="cellIs" dxfId="2" priority="429" stopIfTrue="1" operator="lessThan">
      <formula>0</formula>
    </cfRule>
  </conditionalFormatting>
  <conditionalFormatting sqref="F1052">
    <cfRule type="cellIs" dxfId="2" priority="428" stopIfTrue="1" operator="lessThan">
      <formula>0</formula>
    </cfRule>
  </conditionalFormatting>
  <conditionalFormatting sqref="F1053">
    <cfRule type="cellIs" dxfId="2" priority="427" stopIfTrue="1" operator="lessThan">
      <formula>0</formula>
    </cfRule>
  </conditionalFormatting>
  <conditionalFormatting sqref="F1054">
    <cfRule type="cellIs" dxfId="2" priority="426" stopIfTrue="1" operator="lessThan">
      <formula>0</formula>
    </cfRule>
  </conditionalFormatting>
  <conditionalFormatting sqref="F1055">
    <cfRule type="cellIs" dxfId="2" priority="425" stopIfTrue="1" operator="lessThan">
      <formula>0</formula>
    </cfRule>
  </conditionalFormatting>
  <conditionalFormatting sqref="F1056">
    <cfRule type="cellIs" dxfId="2" priority="424" stopIfTrue="1" operator="lessThan">
      <formula>0</formula>
    </cfRule>
  </conditionalFormatting>
  <conditionalFormatting sqref="F1057">
    <cfRule type="cellIs" dxfId="2" priority="423" stopIfTrue="1" operator="lessThan">
      <formula>0</formula>
    </cfRule>
  </conditionalFormatting>
  <conditionalFormatting sqref="F1058">
    <cfRule type="cellIs" dxfId="2" priority="422" stopIfTrue="1" operator="lessThan">
      <formula>0</formula>
    </cfRule>
  </conditionalFormatting>
  <conditionalFormatting sqref="F1059">
    <cfRule type="cellIs" dxfId="2" priority="421" stopIfTrue="1" operator="lessThan">
      <formula>0</formula>
    </cfRule>
  </conditionalFormatting>
  <conditionalFormatting sqref="F1060">
    <cfRule type="cellIs" dxfId="2" priority="420" stopIfTrue="1" operator="lessThan">
      <formula>0</formula>
    </cfRule>
  </conditionalFormatting>
  <conditionalFormatting sqref="F1061">
    <cfRule type="cellIs" dxfId="2" priority="419" stopIfTrue="1" operator="lessThan">
      <formula>0</formula>
    </cfRule>
  </conditionalFormatting>
  <conditionalFormatting sqref="F1062">
    <cfRule type="cellIs" dxfId="2" priority="418" stopIfTrue="1" operator="lessThan">
      <formula>0</formula>
    </cfRule>
  </conditionalFormatting>
  <conditionalFormatting sqref="F1063">
    <cfRule type="cellIs" dxfId="2" priority="417" stopIfTrue="1" operator="lessThan">
      <formula>0</formula>
    </cfRule>
  </conditionalFormatting>
  <conditionalFormatting sqref="F1064">
    <cfRule type="cellIs" dxfId="2" priority="416" stopIfTrue="1" operator="lessThan">
      <formula>0</formula>
    </cfRule>
  </conditionalFormatting>
  <conditionalFormatting sqref="F1065">
    <cfRule type="cellIs" dxfId="2" priority="415" stopIfTrue="1" operator="lessThan">
      <formula>0</formula>
    </cfRule>
  </conditionalFormatting>
  <conditionalFormatting sqref="F1066">
    <cfRule type="cellIs" dxfId="2" priority="414" stopIfTrue="1" operator="lessThan">
      <formula>0</formula>
    </cfRule>
  </conditionalFormatting>
  <conditionalFormatting sqref="F1067">
    <cfRule type="cellIs" dxfId="2" priority="413" stopIfTrue="1" operator="lessThan">
      <formula>0</formula>
    </cfRule>
  </conditionalFormatting>
  <conditionalFormatting sqref="F1068">
    <cfRule type="cellIs" dxfId="2" priority="412" stopIfTrue="1" operator="lessThan">
      <formula>0</formula>
    </cfRule>
  </conditionalFormatting>
  <conditionalFormatting sqref="F1069">
    <cfRule type="cellIs" dxfId="2" priority="411" stopIfTrue="1" operator="lessThan">
      <formula>0</formula>
    </cfRule>
  </conditionalFormatting>
  <conditionalFormatting sqref="F1070">
    <cfRule type="cellIs" dxfId="2" priority="410" stopIfTrue="1" operator="lessThan">
      <formula>0</formula>
    </cfRule>
  </conditionalFormatting>
  <conditionalFormatting sqref="F1071">
    <cfRule type="cellIs" dxfId="2" priority="409" stopIfTrue="1" operator="lessThan">
      <formula>0</formula>
    </cfRule>
  </conditionalFormatting>
  <conditionalFormatting sqref="F1072">
    <cfRule type="cellIs" dxfId="2" priority="408" stopIfTrue="1" operator="lessThan">
      <formula>0</formula>
    </cfRule>
  </conditionalFormatting>
  <conditionalFormatting sqref="F1073">
    <cfRule type="cellIs" dxfId="2" priority="407" stopIfTrue="1" operator="lessThan">
      <formula>0</formula>
    </cfRule>
  </conditionalFormatting>
  <conditionalFormatting sqref="F1074">
    <cfRule type="cellIs" dxfId="2" priority="406" stopIfTrue="1" operator="lessThan">
      <formula>0</formula>
    </cfRule>
  </conditionalFormatting>
  <conditionalFormatting sqref="F1075">
    <cfRule type="cellIs" dxfId="2" priority="405" stopIfTrue="1" operator="lessThan">
      <formula>0</formula>
    </cfRule>
  </conditionalFormatting>
  <conditionalFormatting sqref="F1076">
    <cfRule type="cellIs" dxfId="2" priority="404" stopIfTrue="1" operator="lessThan">
      <formula>0</formula>
    </cfRule>
  </conditionalFormatting>
  <conditionalFormatting sqref="F1077">
    <cfRule type="cellIs" dxfId="2" priority="403" stopIfTrue="1" operator="lessThan">
      <formula>0</formula>
    </cfRule>
  </conditionalFormatting>
  <conditionalFormatting sqref="F1078">
    <cfRule type="cellIs" dxfId="2" priority="402" stopIfTrue="1" operator="lessThan">
      <formula>0</formula>
    </cfRule>
  </conditionalFormatting>
  <conditionalFormatting sqref="F1079">
    <cfRule type="cellIs" dxfId="2" priority="401" stopIfTrue="1" operator="lessThan">
      <formula>0</formula>
    </cfRule>
  </conditionalFormatting>
  <conditionalFormatting sqref="F1080">
    <cfRule type="cellIs" dxfId="2" priority="400" stopIfTrue="1" operator="lessThan">
      <formula>0</formula>
    </cfRule>
  </conditionalFormatting>
  <conditionalFormatting sqref="F1081">
    <cfRule type="cellIs" dxfId="2" priority="399" stopIfTrue="1" operator="lessThan">
      <formula>0</formula>
    </cfRule>
  </conditionalFormatting>
  <conditionalFormatting sqref="F1082">
    <cfRule type="cellIs" dxfId="2" priority="398" stopIfTrue="1" operator="lessThan">
      <formula>0</formula>
    </cfRule>
  </conditionalFormatting>
  <conditionalFormatting sqref="F1083">
    <cfRule type="cellIs" dxfId="2" priority="397" stopIfTrue="1" operator="lessThan">
      <formula>0</formula>
    </cfRule>
  </conditionalFormatting>
  <conditionalFormatting sqref="F1084">
    <cfRule type="cellIs" dxfId="2" priority="396" stopIfTrue="1" operator="lessThan">
      <formula>0</formula>
    </cfRule>
  </conditionalFormatting>
  <conditionalFormatting sqref="F1085">
    <cfRule type="cellIs" dxfId="2" priority="395" stopIfTrue="1" operator="lessThan">
      <formula>0</formula>
    </cfRule>
  </conditionalFormatting>
  <conditionalFormatting sqref="F1086">
    <cfRule type="cellIs" dxfId="2" priority="394" stopIfTrue="1" operator="lessThan">
      <formula>0</formula>
    </cfRule>
  </conditionalFormatting>
  <conditionalFormatting sqref="F1087">
    <cfRule type="cellIs" dxfId="2" priority="393" stopIfTrue="1" operator="lessThan">
      <formula>0</formula>
    </cfRule>
  </conditionalFormatting>
  <conditionalFormatting sqref="F1088">
    <cfRule type="cellIs" dxfId="2" priority="392" stopIfTrue="1" operator="lessThan">
      <formula>0</formula>
    </cfRule>
  </conditionalFormatting>
  <conditionalFormatting sqref="F1089">
    <cfRule type="cellIs" dxfId="2" priority="391" stopIfTrue="1" operator="lessThan">
      <formula>0</formula>
    </cfRule>
  </conditionalFormatting>
  <conditionalFormatting sqref="F1090">
    <cfRule type="cellIs" dxfId="2" priority="390" stopIfTrue="1" operator="lessThan">
      <formula>0</formula>
    </cfRule>
  </conditionalFormatting>
  <conditionalFormatting sqref="F1091">
    <cfRule type="cellIs" dxfId="2" priority="389" stopIfTrue="1" operator="lessThan">
      <formula>0</formula>
    </cfRule>
  </conditionalFormatting>
  <conditionalFormatting sqref="F1092">
    <cfRule type="cellIs" dxfId="2" priority="388" stopIfTrue="1" operator="lessThan">
      <formula>0</formula>
    </cfRule>
  </conditionalFormatting>
  <conditionalFormatting sqref="F1093">
    <cfRule type="cellIs" dxfId="2" priority="387" stopIfTrue="1" operator="lessThan">
      <formula>0</formula>
    </cfRule>
  </conditionalFormatting>
  <conditionalFormatting sqref="F1094">
    <cfRule type="cellIs" dxfId="2" priority="386" stopIfTrue="1" operator="lessThan">
      <formula>0</formula>
    </cfRule>
  </conditionalFormatting>
  <conditionalFormatting sqref="F1095">
    <cfRule type="cellIs" dxfId="2" priority="385" stopIfTrue="1" operator="lessThan">
      <formula>0</formula>
    </cfRule>
  </conditionalFormatting>
  <conditionalFormatting sqref="F1096">
    <cfRule type="cellIs" dxfId="2" priority="384" stopIfTrue="1" operator="lessThan">
      <formula>0</formula>
    </cfRule>
  </conditionalFormatting>
  <conditionalFormatting sqref="F1097">
    <cfRule type="cellIs" dxfId="2" priority="383" stopIfTrue="1" operator="lessThan">
      <formula>0</formula>
    </cfRule>
  </conditionalFormatting>
  <conditionalFormatting sqref="F1098">
    <cfRule type="cellIs" dxfId="2" priority="382" stopIfTrue="1" operator="lessThan">
      <formula>0</formula>
    </cfRule>
  </conditionalFormatting>
  <conditionalFormatting sqref="F1099">
    <cfRule type="cellIs" dxfId="2" priority="381" stopIfTrue="1" operator="lessThan">
      <formula>0</formula>
    </cfRule>
  </conditionalFormatting>
  <conditionalFormatting sqref="F1100">
    <cfRule type="cellIs" dxfId="2" priority="380" stopIfTrue="1" operator="lessThan">
      <formula>0</formula>
    </cfRule>
  </conditionalFormatting>
  <conditionalFormatting sqref="F1101">
    <cfRule type="cellIs" dxfId="2" priority="379" stopIfTrue="1" operator="lessThan">
      <formula>0</formula>
    </cfRule>
  </conditionalFormatting>
  <conditionalFormatting sqref="F1102">
    <cfRule type="cellIs" dxfId="2" priority="378" stopIfTrue="1" operator="lessThan">
      <formula>0</formula>
    </cfRule>
  </conditionalFormatting>
  <conditionalFormatting sqref="F1103">
    <cfRule type="cellIs" dxfId="2" priority="377" stopIfTrue="1" operator="lessThan">
      <formula>0</formula>
    </cfRule>
  </conditionalFormatting>
  <conditionalFormatting sqref="F1104">
    <cfRule type="cellIs" dxfId="2" priority="376" stopIfTrue="1" operator="lessThan">
      <formula>0</formula>
    </cfRule>
  </conditionalFormatting>
  <conditionalFormatting sqref="F1105">
    <cfRule type="cellIs" dxfId="2" priority="375" stopIfTrue="1" operator="lessThan">
      <formula>0</formula>
    </cfRule>
  </conditionalFormatting>
  <conditionalFormatting sqref="F1106">
    <cfRule type="cellIs" dxfId="2" priority="374" stopIfTrue="1" operator="lessThan">
      <formula>0</formula>
    </cfRule>
  </conditionalFormatting>
  <conditionalFormatting sqref="F1107">
    <cfRule type="cellIs" dxfId="2" priority="373" stopIfTrue="1" operator="lessThan">
      <formula>0</formula>
    </cfRule>
  </conditionalFormatting>
  <conditionalFormatting sqref="F1108">
    <cfRule type="cellIs" dxfId="2" priority="372" stopIfTrue="1" operator="lessThan">
      <formula>0</formula>
    </cfRule>
  </conditionalFormatting>
  <conditionalFormatting sqref="F1109">
    <cfRule type="cellIs" dxfId="2" priority="371" stopIfTrue="1" operator="lessThan">
      <formula>0</formula>
    </cfRule>
  </conditionalFormatting>
  <conditionalFormatting sqref="F1110">
    <cfRule type="cellIs" dxfId="2" priority="370" stopIfTrue="1" operator="lessThan">
      <formula>0</formula>
    </cfRule>
  </conditionalFormatting>
  <conditionalFormatting sqref="F1111">
    <cfRule type="cellIs" dxfId="2" priority="369" stopIfTrue="1" operator="lessThan">
      <formula>0</formula>
    </cfRule>
  </conditionalFormatting>
  <conditionalFormatting sqref="F1112">
    <cfRule type="cellIs" dxfId="2" priority="368" stopIfTrue="1" operator="lessThan">
      <formula>0</formula>
    </cfRule>
  </conditionalFormatting>
  <conditionalFormatting sqref="F1113">
    <cfRule type="cellIs" dxfId="2" priority="367" stopIfTrue="1" operator="lessThan">
      <formula>0</formula>
    </cfRule>
  </conditionalFormatting>
  <conditionalFormatting sqref="F1114">
    <cfRule type="cellIs" dxfId="2" priority="366" stopIfTrue="1" operator="lessThan">
      <formula>0</formula>
    </cfRule>
  </conditionalFormatting>
  <conditionalFormatting sqref="F1115">
    <cfRule type="cellIs" dxfId="2" priority="365" stopIfTrue="1" operator="lessThan">
      <formula>0</formula>
    </cfRule>
  </conditionalFormatting>
  <conditionalFormatting sqref="F1116">
    <cfRule type="cellIs" dxfId="2" priority="364" stopIfTrue="1" operator="lessThan">
      <formula>0</formula>
    </cfRule>
  </conditionalFormatting>
  <conditionalFormatting sqref="F1117">
    <cfRule type="cellIs" dxfId="2" priority="363" stopIfTrue="1" operator="lessThan">
      <formula>0</formula>
    </cfRule>
  </conditionalFormatting>
  <conditionalFormatting sqref="F1118">
    <cfRule type="cellIs" dxfId="2" priority="362" stopIfTrue="1" operator="lessThan">
      <formula>0</formula>
    </cfRule>
  </conditionalFormatting>
  <conditionalFormatting sqref="F1119">
    <cfRule type="cellIs" dxfId="2" priority="361" stopIfTrue="1" operator="lessThan">
      <formula>0</formula>
    </cfRule>
  </conditionalFormatting>
  <conditionalFormatting sqref="F1120">
    <cfRule type="cellIs" dxfId="2" priority="360" stopIfTrue="1" operator="lessThan">
      <formula>0</formula>
    </cfRule>
  </conditionalFormatting>
  <conditionalFormatting sqref="F1121">
    <cfRule type="cellIs" dxfId="2" priority="359" stopIfTrue="1" operator="lessThan">
      <formula>0</formula>
    </cfRule>
  </conditionalFormatting>
  <conditionalFormatting sqref="F1122">
    <cfRule type="cellIs" dxfId="2" priority="358" stopIfTrue="1" operator="lessThan">
      <formula>0</formula>
    </cfRule>
  </conditionalFormatting>
  <conditionalFormatting sqref="F1123">
    <cfRule type="cellIs" dxfId="2" priority="357" stopIfTrue="1" operator="lessThan">
      <formula>0</formula>
    </cfRule>
  </conditionalFormatting>
  <conditionalFormatting sqref="F1124">
    <cfRule type="cellIs" dxfId="2" priority="356" stopIfTrue="1" operator="lessThan">
      <formula>0</formula>
    </cfRule>
  </conditionalFormatting>
  <conditionalFormatting sqref="F1125">
    <cfRule type="cellIs" dxfId="2" priority="355" stopIfTrue="1" operator="lessThan">
      <formula>0</formula>
    </cfRule>
  </conditionalFormatting>
  <conditionalFormatting sqref="F1126">
    <cfRule type="cellIs" dxfId="2" priority="354" stopIfTrue="1" operator="lessThan">
      <formula>0</formula>
    </cfRule>
  </conditionalFormatting>
  <conditionalFormatting sqref="F1127">
    <cfRule type="cellIs" dxfId="2" priority="353" stopIfTrue="1" operator="lessThan">
      <formula>0</formula>
    </cfRule>
  </conditionalFormatting>
  <conditionalFormatting sqref="F1128">
    <cfRule type="cellIs" dxfId="2" priority="352" stopIfTrue="1" operator="lessThan">
      <formula>0</formula>
    </cfRule>
  </conditionalFormatting>
  <conditionalFormatting sqref="F1129">
    <cfRule type="cellIs" dxfId="2" priority="351" stopIfTrue="1" operator="lessThan">
      <formula>0</formula>
    </cfRule>
  </conditionalFormatting>
  <conditionalFormatting sqref="F1130">
    <cfRule type="cellIs" dxfId="2" priority="350" stopIfTrue="1" operator="lessThan">
      <formula>0</formula>
    </cfRule>
  </conditionalFormatting>
  <conditionalFormatting sqref="F1131">
    <cfRule type="cellIs" dxfId="2" priority="349" stopIfTrue="1" operator="lessThan">
      <formula>0</formula>
    </cfRule>
  </conditionalFormatting>
  <conditionalFormatting sqref="F1132">
    <cfRule type="cellIs" dxfId="2" priority="348" stopIfTrue="1" operator="lessThan">
      <formula>0</formula>
    </cfRule>
  </conditionalFormatting>
  <conditionalFormatting sqref="F1133">
    <cfRule type="cellIs" dxfId="2" priority="347" stopIfTrue="1" operator="lessThan">
      <formula>0</formula>
    </cfRule>
  </conditionalFormatting>
  <conditionalFormatting sqref="F1134">
    <cfRule type="cellIs" dxfId="2" priority="346" stopIfTrue="1" operator="lessThan">
      <formula>0</formula>
    </cfRule>
  </conditionalFormatting>
  <conditionalFormatting sqref="F1135">
    <cfRule type="cellIs" dxfId="2" priority="345" stopIfTrue="1" operator="lessThan">
      <formula>0</formula>
    </cfRule>
  </conditionalFormatting>
  <conditionalFormatting sqref="F1136">
    <cfRule type="cellIs" dxfId="2" priority="344" stopIfTrue="1" operator="lessThan">
      <formula>0</formula>
    </cfRule>
  </conditionalFormatting>
  <conditionalFormatting sqref="F1137">
    <cfRule type="cellIs" dxfId="2" priority="343" stopIfTrue="1" operator="lessThan">
      <formula>0</formula>
    </cfRule>
  </conditionalFormatting>
  <conditionalFormatting sqref="F1138">
    <cfRule type="cellIs" dxfId="2" priority="342" stopIfTrue="1" operator="lessThan">
      <formula>0</formula>
    </cfRule>
  </conditionalFormatting>
  <conditionalFormatting sqref="F1139">
    <cfRule type="cellIs" dxfId="2" priority="341" stopIfTrue="1" operator="lessThan">
      <formula>0</formula>
    </cfRule>
  </conditionalFormatting>
  <conditionalFormatting sqref="F1140">
    <cfRule type="cellIs" dxfId="2" priority="340" stopIfTrue="1" operator="lessThan">
      <formula>0</formula>
    </cfRule>
  </conditionalFormatting>
  <conditionalFormatting sqref="F1141">
    <cfRule type="cellIs" dxfId="2" priority="339" stopIfTrue="1" operator="lessThan">
      <formula>0</formula>
    </cfRule>
  </conditionalFormatting>
  <conditionalFormatting sqref="F1142">
    <cfRule type="cellIs" dxfId="2" priority="338" stopIfTrue="1" operator="lessThan">
      <formula>0</formula>
    </cfRule>
  </conditionalFormatting>
  <conditionalFormatting sqref="F1143">
    <cfRule type="cellIs" dxfId="2" priority="337" stopIfTrue="1" operator="lessThan">
      <formula>0</formula>
    </cfRule>
  </conditionalFormatting>
  <conditionalFormatting sqref="F1144">
    <cfRule type="cellIs" dxfId="2" priority="336" stopIfTrue="1" operator="lessThan">
      <formula>0</formula>
    </cfRule>
  </conditionalFormatting>
  <conditionalFormatting sqref="F1145">
    <cfRule type="cellIs" dxfId="2" priority="335" stopIfTrue="1" operator="lessThan">
      <formula>0</formula>
    </cfRule>
  </conditionalFormatting>
  <conditionalFormatting sqref="F1146">
    <cfRule type="cellIs" dxfId="2" priority="334" stopIfTrue="1" operator="lessThan">
      <formula>0</formula>
    </cfRule>
  </conditionalFormatting>
  <conditionalFormatting sqref="F1147">
    <cfRule type="cellIs" dxfId="2" priority="333" stopIfTrue="1" operator="lessThan">
      <formula>0</formula>
    </cfRule>
  </conditionalFormatting>
  <conditionalFormatting sqref="F1148">
    <cfRule type="cellIs" dxfId="2" priority="332" stopIfTrue="1" operator="lessThan">
      <formula>0</formula>
    </cfRule>
  </conditionalFormatting>
  <conditionalFormatting sqref="F1149">
    <cfRule type="cellIs" dxfId="2" priority="331" stopIfTrue="1" operator="lessThan">
      <formula>0</formula>
    </cfRule>
  </conditionalFormatting>
  <conditionalFormatting sqref="F1150">
    <cfRule type="cellIs" dxfId="2" priority="330" stopIfTrue="1" operator="lessThan">
      <formula>0</formula>
    </cfRule>
  </conditionalFormatting>
  <conditionalFormatting sqref="F1151">
    <cfRule type="cellIs" dxfId="2" priority="329" stopIfTrue="1" operator="lessThan">
      <formula>0</formula>
    </cfRule>
  </conditionalFormatting>
  <conditionalFormatting sqref="F1152">
    <cfRule type="cellIs" dxfId="2" priority="328" stopIfTrue="1" operator="lessThan">
      <formula>0</formula>
    </cfRule>
  </conditionalFormatting>
  <conditionalFormatting sqref="F1153">
    <cfRule type="cellIs" dxfId="2" priority="327" stopIfTrue="1" operator="lessThan">
      <formula>0</formula>
    </cfRule>
  </conditionalFormatting>
  <conditionalFormatting sqref="F1154">
    <cfRule type="cellIs" dxfId="2" priority="326" stopIfTrue="1" operator="lessThan">
      <formula>0</formula>
    </cfRule>
  </conditionalFormatting>
  <conditionalFormatting sqref="F1155">
    <cfRule type="cellIs" dxfId="2" priority="325" stopIfTrue="1" operator="lessThan">
      <formula>0</formula>
    </cfRule>
  </conditionalFormatting>
  <conditionalFormatting sqref="F1156">
    <cfRule type="cellIs" dxfId="2" priority="324" stopIfTrue="1" operator="lessThan">
      <formula>0</formula>
    </cfRule>
  </conditionalFormatting>
  <conditionalFormatting sqref="F1157">
    <cfRule type="cellIs" dxfId="2" priority="323" stopIfTrue="1" operator="lessThan">
      <formula>0</formula>
    </cfRule>
  </conditionalFormatting>
  <conditionalFormatting sqref="F1158">
    <cfRule type="cellIs" dxfId="2" priority="322" stopIfTrue="1" operator="lessThan">
      <formula>0</formula>
    </cfRule>
  </conditionalFormatting>
  <conditionalFormatting sqref="F1159">
    <cfRule type="cellIs" dxfId="2" priority="321" stopIfTrue="1" operator="lessThan">
      <formula>0</formula>
    </cfRule>
  </conditionalFormatting>
  <conditionalFormatting sqref="F1160">
    <cfRule type="cellIs" dxfId="2" priority="320" stopIfTrue="1" operator="lessThan">
      <formula>0</formula>
    </cfRule>
  </conditionalFormatting>
  <conditionalFormatting sqref="F1161">
    <cfRule type="cellIs" dxfId="2" priority="319" stopIfTrue="1" operator="lessThan">
      <formula>0</formula>
    </cfRule>
  </conditionalFormatting>
  <conditionalFormatting sqref="F1162">
    <cfRule type="cellIs" dxfId="2" priority="318" stopIfTrue="1" operator="lessThan">
      <formula>0</formula>
    </cfRule>
  </conditionalFormatting>
  <conditionalFormatting sqref="F1163">
    <cfRule type="cellIs" dxfId="2" priority="317" stopIfTrue="1" operator="lessThan">
      <formula>0</formula>
    </cfRule>
  </conditionalFormatting>
  <conditionalFormatting sqref="F1164">
    <cfRule type="cellIs" dxfId="2" priority="316" stopIfTrue="1" operator="lessThan">
      <formula>0</formula>
    </cfRule>
  </conditionalFormatting>
  <conditionalFormatting sqref="F1165">
    <cfRule type="cellIs" dxfId="2" priority="315" stopIfTrue="1" operator="lessThan">
      <formula>0</formula>
    </cfRule>
  </conditionalFormatting>
  <conditionalFormatting sqref="F1166">
    <cfRule type="cellIs" dxfId="2" priority="314" stopIfTrue="1" operator="lessThan">
      <formula>0</formula>
    </cfRule>
  </conditionalFormatting>
  <conditionalFormatting sqref="F1167">
    <cfRule type="cellIs" dxfId="2" priority="313" stopIfTrue="1" operator="lessThan">
      <formula>0</formula>
    </cfRule>
  </conditionalFormatting>
  <conditionalFormatting sqref="F1168">
    <cfRule type="cellIs" dxfId="2" priority="312" stopIfTrue="1" operator="lessThan">
      <formula>0</formula>
    </cfRule>
  </conditionalFormatting>
  <conditionalFormatting sqref="F1169">
    <cfRule type="cellIs" dxfId="2" priority="311" stopIfTrue="1" operator="lessThan">
      <formula>0</formula>
    </cfRule>
  </conditionalFormatting>
  <conditionalFormatting sqref="F1170">
    <cfRule type="cellIs" dxfId="2" priority="310" stopIfTrue="1" operator="lessThan">
      <formula>0</formula>
    </cfRule>
  </conditionalFormatting>
  <conditionalFormatting sqref="F1171">
    <cfRule type="cellIs" dxfId="2" priority="309" stopIfTrue="1" operator="lessThan">
      <formula>0</formula>
    </cfRule>
  </conditionalFormatting>
  <conditionalFormatting sqref="F1172">
    <cfRule type="cellIs" dxfId="2" priority="308" stopIfTrue="1" operator="lessThan">
      <formula>0</formula>
    </cfRule>
  </conditionalFormatting>
  <conditionalFormatting sqref="F1173">
    <cfRule type="cellIs" dxfId="2" priority="307" stopIfTrue="1" operator="lessThan">
      <formula>0</formula>
    </cfRule>
  </conditionalFormatting>
  <conditionalFormatting sqref="F1174">
    <cfRule type="cellIs" dxfId="2" priority="306" stopIfTrue="1" operator="lessThan">
      <formula>0</formula>
    </cfRule>
  </conditionalFormatting>
  <conditionalFormatting sqref="F1175">
    <cfRule type="cellIs" dxfId="2" priority="305" stopIfTrue="1" operator="lessThan">
      <formula>0</formula>
    </cfRule>
  </conditionalFormatting>
  <conditionalFormatting sqref="F1176">
    <cfRule type="cellIs" dxfId="2" priority="304" stopIfTrue="1" operator="lessThan">
      <formula>0</formula>
    </cfRule>
  </conditionalFormatting>
  <conditionalFormatting sqref="F1177">
    <cfRule type="cellIs" dxfId="2" priority="303" stopIfTrue="1" operator="lessThan">
      <formula>0</formula>
    </cfRule>
  </conditionalFormatting>
  <conditionalFormatting sqref="F1178">
    <cfRule type="cellIs" dxfId="2" priority="302" stopIfTrue="1" operator="lessThan">
      <formula>0</formula>
    </cfRule>
  </conditionalFormatting>
  <conditionalFormatting sqref="F1179">
    <cfRule type="cellIs" dxfId="2" priority="301" stopIfTrue="1" operator="lessThan">
      <formula>0</formula>
    </cfRule>
  </conditionalFormatting>
  <conditionalFormatting sqref="F1180">
    <cfRule type="cellIs" dxfId="2" priority="300" stopIfTrue="1" operator="lessThan">
      <formula>0</formula>
    </cfRule>
  </conditionalFormatting>
  <conditionalFormatting sqref="F1181">
    <cfRule type="cellIs" dxfId="2" priority="299" stopIfTrue="1" operator="lessThan">
      <formula>0</formula>
    </cfRule>
  </conditionalFormatting>
  <conditionalFormatting sqref="F1182">
    <cfRule type="cellIs" dxfId="2" priority="298" stopIfTrue="1" operator="lessThan">
      <formula>0</formula>
    </cfRule>
  </conditionalFormatting>
  <conditionalFormatting sqref="F1183">
    <cfRule type="cellIs" dxfId="2" priority="297" stopIfTrue="1" operator="lessThan">
      <formula>0</formula>
    </cfRule>
  </conditionalFormatting>
  <conditionalFormatting sqref="F1184">
    <cfRule type="cellIs" dxfId="2" priority="296" stopIfTrue="1" operator="lessThan">
      <formula>0</formula>
    </cfRule>
  </conditionalFormatting>
  <conditionalFormatting sqref="F1185">
    <cfRule type="cellIs" dxfId="2" priority="295" stopIfTrue="1" operator="lessThan">
      <formula>0</formula>
    </cfRule>
  </conditionalFormatting>
  <conditionalFormatting sqref="F1186">
    <cfRule type="cellIs" dxfId="2" priority="294" stopIfTrue="1" operator="lessThan">
      <formula>0</formula>
    </cfRule>
  </conditionalFormatting>
  <conditionalFormatting sqref="F1187">
    <cfRule type="cellIs" dxfId="2" priority="293" stopIfTrue="1" operator="lessThan">
      <formula>0</formula>
    </cfRule>
  </conditionalFormatting>
  <conditionalFormatting sqref="F1188">
    <cfRule type="cellIs" dxfId="2" priority="292" stopIfTrue="1" operator="lessThan">
      <formula>0</formula>
    </cfRule>
  </conditionalFormatting>
  <conditionalFormatting sqref="F1189">
    <cfRule type="cellIs" dxfId="2" priority="291" stopIfTrue="1" operator="lessThan">
      <formula>0</formula>
    </cfRule>
  </conditionalFormatting>
  <conditionalFormatting sqref="F1190">
    <cfRule type="cellIs" dxfId="2" priority="290" stopIfTrue="1" operator="lessThan">
      <formula>0</formula>
    </cfRule>
  </conditionalFormatting>
  <conditionalFormatting sqref="F1191">
    <cfRule type="cellIs" dxfId="2" priority="289" stopIfTrue="1" operator="lessThan">
      <formula>0</formula>
    </cfRule>
  </conditionalFormatting>
  <conditionalFormatting sqref="F1192">
    <cfRule type="cellIs" dxfId="2" priority="288" stopIfTrue="1" operator="lessThan">
      <formula>0</formula>
    </cfRule>
  </conditionalFormatting>
  <conditionalFormatting sqref="F1193">
    <cfRule type="cellIs" dxfId="2" priority="287" stopIfTrue="1" operator="lessThan">
      <formula>0</formula>
    </cfRule>
  </conditionalFormatting>
  <conditionalFormatting sqref="F1194">
    <cfRule type="cellIs" dxfId="2" priority="286" stopIfTrue="1" operator="lessThan">
      <formula>0</formula>
    </cfRule>
  </conditionalFormatting>
  <conditionalFormatting sqref="F1195">
    <cfRule type="cellIs" dxfId="2" priority="285" stopIfTrue="1" operator="lessThan">
      <formula>0</formula>
    </cfRule>
  </conditionalFormatting>
  <conditionalFormatting sqref="F1196">
    <cfRule type="cellIs" dxfId="2" priority="284" stopIfTrue="1" operator="lessThan">
      <formula>0</formula>
    </cfRule>
  </conditionalFormatting>
  <conditionalFormatting sqref="F1197">
    <cfRule type="cellIs" dxfId="2" priority="283" stopIfTrue="1" operator="lessThan">
      <formula>0</formula>
    </cfRule>
  </conditionalFormatting>
  <conditionalFormatting sqref="F1198">
    <cfRule type="cellIs" dxfId="2" priority="282" stopIfTrue="1" operator="lessThan">
      <formula>0</formula>
    </cfRule>
  </conditionalFormatting>
  <conditionalFormatting sqref="F1199">
    <cfRule type="cellIs" dxfId="2" priority="281" stopIfTrue="1" operator="lessThan">
      <formula>0</formula>
    </cfRule>
  </conditionalFormatting>
  <conditionalFormatting sqref="F1200">
    <cfRule type="cellIs" dxfId="2" priority="280" stopIfTrue="1" operator="lessThan">
      <formula>0</formula>
    </cfRule>
  </conditionalFormatting>
  <conditionalFormatting sqref="F1201">
    <cfRule type="cellIs" dxfId="2" priority="279" stopIfTrue="1" operator="lessThan">
      <formula>0</formula>
    </cfRule>
  </conditionalFormatting>
  <conditionalFormatting sqref="F1202">
    <cfRule type="cellIs" dxfId="2" priority="278" stopIfTrue="1" operator="lessThan">
      <formula>0</formula>
    </cfRule>
  </conditionalFormatting>
  <conditionalFormatting sqref="F1203">
    <cfRule type="cellIs" dxfId="2" priority="277" stopIfTrue="1" operator="lessThan">
      <formula>0</formula>
    </cfRule>
  </conditionalFormatting>
  <conditionalFormatting sqref="F1204">
    <cfRule type="cellIs" dxfId="2" priority="276" stopIfTrue="1" operator="lessThan">
      <formula>0</formula>
    </cfRule>
  </conditionalFormatting>
  <conditionalFormatting sqref="F1205">
    <cfRule type="cellIs" dxfId="2" priority="275" stopIfTrue="1" operator="lessThan">
      <formula>0</formula>
    </cfRule>
  </conditionalFormatting>
  <conditionalFormatting sqref="F1206">
    <cfRule type="cellIs" dxfId="2" priority="274" stopIfTrue="1" operator="lessThan">
      <formula>0</formula>
    </cfRule>
  </conditionalFormatting>
  <conditionalFormatting sqref="F1207">
    <cfRule type="cellIs" dxfId="2" priority="273" stopIfTrue="1" operator="lessThan">
      <formula>0</formula>
    </cfRule>
  </conditionalFormatting>
  <conditionalFormatting sqref="F1208">
    <cfRule type="cellIs" dxfId="2" priority="272" stopIfTrue="1" operator="lessThan">
      <formula>0</formula>
    </cfRule>
  </conditionalFormatting>
  <conditionalFormatting sqref="F1209">
    <cfRule type="cellIs" dxfId="2" priority="271" stopIfTrue="1" operator="lessThan">
      <formula>0</formula>
    </cfRule>
  </conditionalFormatting>
  <conditionalFormatting sqref="F1210">
    <cfRule type="cellIs" dxfId="2" priority="270" stopIfTrue="1" operator="lessThan">
      <formula>0</formula>
    </cfRule>
  </conditionalFormatting>
  <conditionalFormatting sqref="F1211">
    <cfRule type="cellIs" dxfId="2" priority="269" stopIfTrue="1" operator="lessThan">
      <formula>0</formula>
    </cfRule>
  </conditionalFormatting>
  <conditionalFormatting sqref="F1212">
    <cfRule type="cellIs" dxfId="2" priority="268" stopIfTrue="1" operator="lessThan">
      <formula>0</formula>
    </cfRule>
  </conditionalFormatting>
  <conditionalFormatting sqref="F1213">
    <cfRule type="cellIs" dxfId="2" priority="267" stopIfTrue="1" operator="lessThan">
      <formula>0</formula>
    </cfRule>
  </conditionalFormatting>
  <conditionalFormatting sqref="F1214">
    <cfRule type="cellIs" dxfId="2" priority="266" stopIfTrue="1" operator="lessThan">
      <formula>0</formula>
    </cfRule>
  </conditionalFormatting>
  <conditionalFormatting sqref="F1215">
    <cfRule type="cellIs" dxfId="2" priority="265" stopIfTrue="1" operator="lessThan">
      <formula>0</formula>
    </cfRule>
  </conditionalFormatting>
  <conditionalFormatting sqref="F1216">
    <cfRule type="cellIs" dxfId="2" priority="264" stopIfTrue="1" operator="lessThan">
      <formula>0</formula>
    </cfRule>
  </conditionalFormatting>
  <conditionalFormatting sqref="F1217">
    <cfRule type="cellIs" dxfId="2" priority="263" stopIfTrue="1" operator="lessThan">
      <formula>0</formula>
    </cfRule>
  </conditionalFormatting>
  <conditionalFormatting sqref="F1218">
    <cfRule type="cellIs" dxfId="2" priority="262" stopIfTrue="1" operator="lessThan">
      <formula>0</formula>
    </cfRule>
  </conditionalFormatting>
  <conditionalFormatting sqref="F1219">
    <cfRule type="cellIs" dxfId="2" priority="261" stopIfTrue="1" operator="lessThan">
      <formula>0</formula>
    </cfRule>
  </conditionalFormatting>
  <conditionalFormatting sqref="F1220">
    <cfRule type="cellIs" dxfId="2" priority="260" stopIfTrue="1" operator="lessThan">
      <formula>0</formula>
    </cfRule>
  </conditionalFormatting>
  <conditionalFormatting sqref="F1221">
    <cfRule type="cellIs" dxfId="2" priority="259" stopIfTrue="1" operator="lessThan">
      <formula>0</formula>
    </cfRule>
  </conditionalFormatting>
  <conditionalFormatting sqref="F1222">
    <cfRule type="cellIs" dxfId="2" priority="258" stopIfTrue="1" operator="lessThan">
      <formula>0</formula>
    </cfRule>
  </conditionalFormatting>
  <conditionalFormatting sqref="F1223">
    <cfRule type="cellIs" dxfId="2" priority="257" stopIfTrue="1" operator="lessThan">
      <formula>0</formula>
    </cfRule>
  </conditionalFormatting>
  <conditionalFormatting sqref="F1224">
    <cfRule type="cellIs" dxfId="2" priority="256" stopIfTrue="1" operator="lessThan">
      <formula>0</formula>
    </cfRule>
  </conditionalFormatting>
  <conditionalFormatting sqref="F1225">
    <cfRule type="cellIs" dxfId="2" priority="255" stopIfTrue="1" operator="lessThan">
      <formula>0</formula>
    </cfRule>
  </conditionalFormatting>
  <conditionalFormatting sqref="F1226">
    <cfRule type="cellIs" dxfId="2" priority="254" stopIfTrue="1" operator="lessThan">
      <formula>0</formula>
    </cfRule>
  </conditionalFormatting>
  <conditionalFormatting sqref="F1227">
    <cfRule type="cellIs" dxfId="2" priority="253" stopIfTrue="1" operator="lessThan">
      <formula>0</formula>
    </cfRule>
  </conditionalFormatting>
  <conditionalFormatting sqref="F1228">
    <cfRule type="cellIs" dxfId="2" priority="252" stopIfTrue="1" operator="lessThan">
      <formula>0</formula>
    </cfRule>
  </conditionalFormatting>
  <conditionalFormatting sqref="F1229">
    <cfRule type="cellIs" dxfId="2" priority="251" stopIfTrue="1" operator="lessThan">
      <formula>0</formula>
    </cfRule>
  </conditionalFormatting>
  <conditionalFormatting sqref="F1230">
    <cfRule type="cellIs" dxfId="2" priority="250" stopIfTrue="1" operator="lessThan">
      <formula>0</formula>
    </cfRule>
  </conditionalFormatting>
  <conditionalFormatting sqref="F1231">
    <cfRule type="cellIs" dxfId="2" priority="249" stopIfTrue="1" operator="lessThan">
      <formula>0</formula>
    </cfRule>
  </conditionalFormatting>
  <conditionalFormatting sqref="F1232">
    <cfRule type="cellIs" dxfId="2" priority="248" stopIfTrue="1" operator="lessThan">
      <formula>0</formula>
    </cfRule>
  </conditionalFormatting>
  <conditionalFormatting sqref="F1233">
    <cfRule type="cellIs" dxfId="2" priority="247" stopIfTrue="1" operator="lessThan">
      <formula>0</formula>
    </cfRule>
  </conditionalFormatting>
  <conditionalFormatting sqref="F1234">
    <cfRule type="cellIs" dxfId="2" priority="246" stopIfTrue="1" operator="lessThan">
      <formula>0</formula>
    </cfRule>
  </conditionalFormatting>
  <conditionalFormatting sqref="F1235">
    <cfRule type="cellIs" dxfId="2" priority="245" stopIfTrue="1" operator="lessThan">
      <formula>0</formula>
    </cfRule>
  </conditionalFormatting>
  <conditionalFormatting sqref="F1236">
    <cfRule type="cellIs" dxfId="2" priority="244" stopIfTrue="1" operator="lessThan">
      <formula>0</formula>
    </cfRule>
  </conditionalFormatting>
  <conditionalFormatting sqref="F1237">
    <cfRule type="cellIs" dxfId="2" priority="243" stopIfTrue="1" operator="lessThan">
      <formula>0</formula>
    </cfRule>
  </conditionalFormatting>
  <conditionalFormatting sqref="F1238">
    <cfRule type="cellIs" dxfId="2" priority="242" stopIfTrue="1" operator="lessThan">
      <formula>0</formula>
    </cfRule>
  </conditionalFormatting>
  <conditionalFormatting sqref="F1239">
    <cfRule type="cellIs" dxfId="2" priority="241" stopIfTrue="1" operator="lessThan">
      <formula>0</formula>
    </cfRule>
  </conditionalFormatting>
  <conditionalFormatting sqref="F1240">
    <cfRule type="cellIs" dxfId="2" priority="240" stopIfTrue="1" operator="lessThan">
      <formula>0</formula>
    </cfRule>
  </conditionalFormatting>
  <conditionalFormatting sqref="F1241">
    <cfRule type="cellIs" dxfId="2" priority="239" stopIfTrue="1" operator="lessThan">
      <formula>0</formula>
    </cfRule>
  </conditionalFormatting>
  <conditionalFormatting sqref="F1242">
    <cfRule type="cellIs" dxfId="2" priority="238" stopIfTrue="1" operator="lessThan">
      <formula>0</formula>
    </cfRule>
  </conditionalFormatting>
  <conditionalFormatting sqref="F1243">
    <cfRule type="cellIs" dxfId="2" priority="237" stopIfTrue="1" operator="lessThan">
      <formula>0</formula>
    </cfRule>
  </conditionalFormatting>
  <conditionalFormatting sqref="F1244">
    <cfRule type="cellIs" dxfId="2" priority="236" stopIfTrue="1" operator="lessThan">
      <formula>0</formula>
    </cfRule>
  </conditionalFormatting>
  <conditionalFormatting sqref="F1245">
    <cfRule type="cellIs" dxfId="2" priority="235" stopIfTrue="1" operator="lessThan">
      <formula>0</formula>
    </cfRule>
  </conditionalFormatting>
  <conditionalFormatting sqref="F1246">
    <cfRule type="cellIs" dxfId="2" priority="234" stopIfTrue="1" operator="lessThan">
      <formula>0</formula>
    </cfRule>
  </conditionalFormatting>
  <conditionalFormatting sqref="F1247">
    <cfRule type="cellIs" dxfId="2" priority="233" stopIfTrue="1" operator="lessThan">
      <formula>0</formula>
    </cfRule>
  </conditionalFormatting>
  <conditionalFormatting sqref="F1248">
    <cfRule type="cellIs" dxfId="2" priority="232" stopIfTrue="1" operator="lessThan">
      <formula>0</formula>
    </cfRule>
  </conditionalFormatting>
  <conditionalFormatting sqref="F1249">
    <cfRule type="cellIs" dxfId="2" priority="231" stopIfTrue="1" operator="lessThan">
      <formula>0</formula>
    </cfRule>
  </conditionalFormatting>
  <conditionalFormatting sqref="F1250">
    <cfRule type="cellIs" dxfId="2" priority="230" stopIfTrue="1" operator="lessThan">
      <formula>0</formula>
    </cfRule>
  </conditionalFormatting>
  <conditionalFormatting sqref="F1251">
    <cfRule type="cellIs" dxfId="2" priority="229" stopIfTrue="1" operator="lessThan">
      <formula>0</formula>
    </cfRule>
  </conditionalFormatting>
  <conditionalFormatting sqref="F1252">
    <cfRule type="cellIs" dxfId="2" priority="228" stopIfTrue="1" operator="lessThan">
      <formula>0</formula>
    </cfRule>
  </conditionalFormatting>
  <conditionalFormatting sqref="F1253">
    <cfRule type="cellIs" dxfId="2" priority="227" stopIfTrue="1" operator="lessThan">
      <formula>0</formula>
    </cfRule>
  </conditionalFormatting>
  <conditionalFormatting sqref="F1254">
    <cfRule type="cellIs" dxfId="2" priority="226" stopIfTrue="1" operator="lessThan">
      <formula>0</formula>
    </cfRule>
  </conditionalFormatting>
  <conditionalFormatting sqref="F1255">
    <cfRule type="cellIs" dxfId="2" priority="225" stopIfTrue="1" operator="lessThan">
      <formula>0</formula>
    </cfRule>
  </conditionalFormatting>
  <conditionalFormatting sqref="F1256">
    <cfRule type="cellIs" dxfId="2" priority="224" stopIfTrue="1" operator="lessThan">
      <formula>0</formula>
    </cfRule>
  </conditionalFormatting>
  <conditionalFormatting sqref="F1257">
    <cfRule type="cellIs" dxfId="2" priority="223" stopIfTrue="1" operator="lessThan">
      <formula>0</formula>
    </cfRule>
  </conditionalFormatting>
  <conditionalFormatting sqref="F1258">
    <cfRule type="cellIs" dxfId="2" priority="222" stopIfTrue="1" operator="lessThan">
      <formula>0</formula>
    </cfRule>
  </conditionalFormatting>
  <conditionalFormatting sqref="F1259">
    <cfRule type="cellIs" dxfId="2" priority="221" stopIfTrue="1" operator="lessThan">
      <formula>0</formula>
    </cfRule>
  </conditionalFormatting>
  <conditionalFormatting sqref="F1260">
    <cfRule type="cellIs" dxfId="2" priority="220" stopIfTrue="1" operator="lessThan">
      <formula>0</formula>
    </cfRule>
  </conditionalFormatting>
  <conditionalFormatting sqref="F1261">
    <cfRule type="cellIs" dxfId="2" priority="219" stopIfTrue="1" operator="lessThan">
      <formula>0</formula>
    </cfRule>
  </conditionalFormatting>
  <conditionalFormatting sqref="F1262">
    <cfRule type="cellIs" dxfId="2" priority="218" stopIfTrue="1" operator="lessThan">
      <formula>0</formula>
    </cfRule>
  </conditionalFormatting>
  <conditionalFormatting sqref="F1263">
    <cfRule type="cellIs" dxfId="2" priority="217" stopIfTrue="1" operator="lessThan">
      <formula>0</formula>
    </cfRule>
  </conditionalFormatting>
  <conditionalFormatting sqref="F1264">
    <cfRule type="cellIs" dxfId="2" priority="216" stopIfTrue="1" operator="lessThan">
      <formula>0</formula>
    </cfRule>
  </conditionalFormatting>
  <conditionalFormatting sqref="F1265">
    <cfRule type="cellIs" dxfId="2" priority="215" stopIfTrue="1" operator="lessThan">
      <formula>0</formula>
    </cfRule>
  </conditionalFormatting>
  <conditionalFormatting sqref="F1266">
    <cfRule type="cellIs" dxfId="2" priority="214" stopIfTrue="1" operator="lessThan">
      <formula>0</formula>
    </cfRule>
  </conditionalFormatting>
  <conditionalFormatting sqref="F1267">
    <cfRule type="cellIs" dxfId="2" priority="213" stopIfTrue="1" operator="lessThan">
      <formula>0</formula>
    </cfRule>
  </conditionalFormatting>
  <conditionalFormatting sqref="F1268">
    <cfRule type="cellIs" dxfId="2" priority="212" stopIfTrue="1" operator="lessThan">
      <formula>0</formula>
    </cfRule>
  </conditionalFormatting>
  <conditionalFormatting sqref="F1269">
    <cfRule type="cellIs" dxfId="2" priority="211" stopIfTrue="1" operator="lessThan">
      <formula>0</formula>
    </cfRule>
  </conditionalFormatting>
  <conditionalFormatting sqref="F1270">
    <cfRule type="cellIs" dxfId="2" priority="210" stopIfTrue="1" operator="lessThan">
      <formula>0</formula>
    </cfRule>
  </conditionalFormatting>
  <conditionalFormatting sqref="F1271">
    <cfRule type="cellIs" dxfId="2" priority="209" stopIfTrue="1" operator="lessThan">
      <formula>0</formula>
    </cfRule>
  </conditionalFormatting>
  <conditionalFormatting sqref="F1272">
    <cfRule type="cellIs" dxfId="2" priority="208" stopIfTrue="1" operator="lessThan">
      <formula>0</formula>
    </cfRule>
  </conditionalFormatting>
  <conditionalFormatting sqref="F1273">
    <cfRule type="cellIs" dxfId="2" priority="207" stopIfTrue="1" operator="lessThan">
      <formula>0</formula>
    </cfRule>
  </conditionalFormatting>
  <conditionalFormatting sqref="F1274">
    <cfRule type="cellIs" dxfId="2" priority="206" stopIfTrue="1" operator="lessThan">
      <formula>0</formula>
    </cfRule>
  </conditionalFormatting>
  <conditionalFormatting sqref="F1275">
    <cfRule type="cellIs" dxfId="2" priority="205" stopIfTrue="1" operator="lessThan">
      <formula>0</formula>
    </cfRule>
  </conditionalFormatting>
  <conditionalFormatting sqref="F1276">
    <cfRule type="cellIs" dxfId="2" priority="204" stopIfTrue="1" operator="lessThan">
      <formula>0</formula>
    </cfRule>
  </conditionalFormatting>
  <conditionalFormatting sqref="F1277">
    <cfRule type="cellIs" dxfId="2" priority="203" stopIfTrue="1" operator="lessThan">
      <formula>0</formula>
    </cfRule>
  </conditionalFormatting>
  <conditionalFormatting sqref="F1278">
    <cfRule type="cellIs" dxfId="2" priority="202" stopIfTrue="1" operator="lessThan">
      <formula>0</formula>
    </cfRule>
  </conditionalFormatting>
  <conditionalFormatting sqref="F1279">
    <cfRule type="cellIs" dxfId="2" priority="201" stopIfTrue="1" operator="lessThan">
      <formula>0</formula>
    </cfRule>
  </conditionalFormatting>
  <conditionalFormatting sqref="F1280">
    <cfRule type="cellIs" dxfId="2" priority="200" stopIfTrue="1" operator="lessThan">
      <formula>0</formula>
    </cfRule>
  </conditionalFormatting>
  <conditionalFormatting sqref="F1281">
    <cfRule type="cellIs" dxfId="2" priority="199" stopIfTrue="1" operator="lessThan">
      <formula>0</formula>
    </cfRule>
  </conditionalFormatting>
  <conditionalFormatting sqref="F1282">
    <cfRule type="cellIs" dxfId="2" priority="198" stopIfTrue="1" operator="lessThan">
      <formula>0</formula>
    </cfRule>
  </conditionalFormatting>
  <conditionalFormatting sqref="F1283">
    <cfRule type="cellIs" dxfId="2" priority="197" stopIfTrue="1" operator="lessThan">
      <formula>0</formula>
    </cfRule>
  </conditionalFormatting>
  <conditionalFormatting sqref="F1284">
    <cfRule type="cellIs" dxfId="2" priority="196" stopIfTrue="1" operator="lessThan">
      <formula>0</formula>
    </cfRule>
  </conditionalFormatting>
  <conditionalFormatting sqref="F1285">
    <cfRule type="cellIs" dxfId="2" priority="195" stopIfTrue="1" operator="lessThan">
      <formula>0</formula>
    </cfRule>
  </conditionalFormatting>
  <conditionalFormatting sqref="F1286">
    <cfRule type="cellIs" dxfId="2" priority="194" stopIfTrue="1" operator="lessThan">
      <formula>0</formula>
    </cfRule>
  </conditionalFormatting>
  <conditionalFormatting sqref="F1287">
    <cfRule type="cellIs" dxfId="2" priority="193" stopIfTrue="1" operator="lessThan">
      <formula>0</formula>
    </cfRule>
  </conditionalFormatting>
  <conditionalFormatting sqref="F1288">
    <cfRule type="cellIs" dxfId="2" priority="192" stopIfTrue="1" operator="lessThan">
      <formula>0</formula>
    </cfRule>
  </conditionalFormatting>
  <conditionalFormatting sqref="F1289">
    <cfRule type="cellIs" dxfId="2" priority="191" stopIfTrue="1" operator="lessThan">
      <formula>0</formula>
    </cfRule>
  </conditionalFormatting>
  <conditionalFormatting sqref="F1290">
    <cfRule type="cellIs" dxfId="2" priority="190" stopIfTrue="1" operator="lessThan">
      <formula>0</formula>
    </cfRule>
  </conditionalFormatting>
  <conditionalFormatting sqref="F1291">
    <cfRule type="cellIs" dxfId="2" priority="189" stopIfTrue="1" operator="lessThan">
      <formula>0</formula>
    </cfRule>
  </conditionalFormatting>
  <conditionalFormatting sqref="F1292">
    <cfRule type="cellIs" dxfId="2" priority="188" stopIfTrue="1" operator="lessThan">
      <formula>0</formula>
    </cfRule>
  </conditionalFormatting>
  <conditionalFormatting sqref="F1293">
    <cfRule type="cellIs" dxfId="2" priority="187" stopIfTrue="1" operator="lessThan">
      <formula>0</formula>
    </cfRule>
  </conditionalFormatting>
  <conditionalFormatting sqref="F1294">
    <cfRule type="cellIs" dxfId="2" priority="186" stopIfTrue="1" operator="lessThan">
      <formula>0</formula>
    </cfRule>
  </conditionalFormatting>
  <conditionalFormatting sqref="F1295">
    <cfRule type="cellIs" dxfId="2" priority="185" stopIfTrue="1" operator="lessThan">
      <formula>0</formula>
    </cfRule>
  </conditionalFormatting>
  <conditionalFormatting sqref="F1296">
    <cfRule type="cellIs" dxfId="2" priority="184" stopIfTrue="1" operator="lessThan">
      <formula>0</formula>
    </cfRule>
  </conditionalFormatting>
  <conditionalFormatting sqref="F1297">
    <cfRule type="cellIs" dxfId="2" priority="183" stopIfTrue="1" operator="lessThan">
      <formula>0</formula>
    </cfRule>
  </conditionalFormatting>
  <conditionalFormatting sqref="F1298">
    <cfRule type="cellIs" dxfId="2" priority="182" stopIfTrue="1" operator="lessThan">
      <formula>0</formula>
    </cfRule>
  </conditionalFormatting>
  <conditionalFormatting sqref="F1299">
    <cfRule type="cellIs" dxfId="2" priority="181" stopIfTrue="1" operator="lessThan">
      <formula>0</formula>
    </cfRule>
  </conditionalFormatting>
  <conditionalFormatting sqref="F1300">
    <cfRule type="cellIs" dxfId="2" priority="180" stopIfTrue="1" operator="lessThan">
      <formula>0</formula>
    </cfRule>
  </conditionalFormatting>
  <conditionalFormatting sqref="F1301">
    <cfRule type="cellIs" dxfId="2" priority="179" stopIfTrue="1" operator="lessThan">
      <formula>0</formula>
    </cfRule>
  </conditionalFormatting>
  <conditionalFormatting sqref="F1302">
    <cfRule type="cellIs" dxfId="2" priority="178" stopIfTrue="1" operator="lessThan">
      <formula>0</formula>
    </cfRule>
  </conditionalFormatting>
  <conditionalFormatting sqref="F1303">
    <cfRule type="cellIs" dxfId="2" priority="177" stopIfTrue="1" operator="lessThan">
      <formula>0</formula>
    </cfRule>
  </conditionalFormatting>
  <conditionalFormatting sqref="F1304">
    <cfRule type="cellIs" dxfId="2" priority="176" stopIfTrue="1" operator="lessThan">
      <formula>0</formula>
    </cfRule>
  </conditionalFormatting>
  <conditionalFormatting sqref="F1305">
    <cfRule type="cellIs" dxfId="2" priority="175" stopIfTrue="1" operator="lessThan">
      <formula>0</formula>
    </cfRule>
  </conditionalFormatting>
  <conditionalFormatting sqref="F1306">
    <cfRule type="cellIs" dxfId="2" priority="174" stopIfTrue="1" operator="lessThan">
      <formula>0</formula>
    </cfRule>
  </conditionalFormatting>
  <conditionalFormatting sqref="F1307">
    <cfRule type="cellIs" dxfId="2" priority="173" stopIfTrue="1" operator="lessThan">
      <formula>0</formula>
    </cfRule>
  </conditionalFormatting>
  <conditionalFormatting sqref="F1308">
    <cfRule type="cellIs" dxfId="2" priority="172" stopIfTrue="1" operator="lessThan">
      <formula>0</formula>
    </cfRule>
  </conditionalFormatting>
  <conditionalFormatting sqref="F1309">
    <cfRule type="cellIs" dxfId="2" priority="171" stopIfTrue="1" operator="lessThan">
      <formula>0</formula>
    </cfRule>
  </conditionalFormatting>
  <conditionalFormatting sqref="F1310">
    <cfRule type="cellIs" dxfId="2" priority="170" stopIfTrue="1" operator="lessThan">
      <formula>0</formula>
    </cfRule>
  </conditionalFormatting>
  <conditionalFormatting sqref="F1311">
    <cfRule type="cellIs" dxfId="2" priority="169" stopIfTrue="1" operator="lessThan">
      <formula>0</formula>
    </cfRule>
  </conditionalFormatting>
  <conditionalFormatting sqref="F1312">
    <cfRule type="cellIs" dxfId="2" priority="168" stopIfTrue="1" operator="lessThan">
      <formula>0</formula>
    </cfRule>
  </conditionalFormatting>
  <conditionalFormatting sqref="F1313">
    <cfRule type="cellIs" dxfId="2" priority="167" stopIfTrue="1" operator="lessThan">
      <formula>0</formula>
    </cfRule>
  </conditionalFormatting>
  <conditionalFormatting sqref="F1314">
    <cfRule type="cellIs" dxfId="2" priority="166" stopIfTrue="1" operator="lessThan">
      <formula>0</formula>
    </cfRule>
  </conditionalFormatting>
  <conditionalFormatting sqref="F1315">
    <cfRule type="cellIs" dxfId="2" priority="165" stopIfTrue="1" operator="lessThan">
      <formula>0</formula>
    </cfRule>
  </conditionalFormatting>
  <conditionalFormatting sqref="F1316">
    <cfRule type="cellIs" dxfId="2" priority="164" stopIfTrue="1" operator="lessThan">
      <formula>0</formula>
    </cfRule>
  </conditionalFormatting>
  <conditionalFormatting sqref="F1317">
    <cfRule type="cellIs" dxfId="2" priority="163" stopIfTrue="1" operator="lessThan">
      <formula>0</formula>
    </cfRule>
  </conditionalFormatting>
  <conditionalFormatting sqref="F1318">
    <cfRule type="cellIs" dxfId="2" priority="162" stopIfTrue="1" operator="lessThan">
      <formula>0</formula>
    </cfRule>
  </conditionalFormatting>
  <conditionalFormatting sqref="F1319">
    <cfRule type="cellIs" dxfId="2" priority="161" stopIfTrue="1" operator="lessThan">
      <formula>0</formula>
    </cfRule>
  </conditionalFormatting>
  <conditionalFormatting sqref="F1320">
    <cfRule type="cellIs" dxfId="2" priority="160" stopIfTrue="1" operator="lessThan">
      <formula>0</formula>
    </cfRule>
  </conditionalFormatting>
  <conditionalFormatting sqref="F1321">
    <cfRule type="cellIs" dxfId="2" priority="159" stopIfTrue="1" operator="lessThan">
      <formula>0</formula>
    </cfRule>
  </conditionalFormatting>
  <conditionalFormatting sqref="F1322">
    <cfRule type="cellIs" dxfId="2" priority="158" stopIfTrue="1" operator="lessThan">
      <formula>0</formula>
    </cfRule>
  </conditionalFormatting>
  <conditionalFormatting sqref="F1323">
    <cfRule type="cellIs" dxfId="2" priority="157" stopIfTrue="1" operator="lessThan">
      <formula>0</formula>
    </cfRule>
  </conditionalFormatting>
  <conditionalFormatting sqref="F1324">
    <cfRule type="cellIs" dxfId="2" priority="156" stopIfTrue="1" operator="lessThan">
      <formula>0</formula>
    </cfRule>
  </conditionalFormatting>
  <conditionalFormatting sqref="F1325">
    <cfRule type="cellIs" dxfId="2" priority="155" stopIfTrue="1" operator="lessThan">
      <formula>0</formula>
    </cfRule>
  </conditionalFormatting>
  <conditionalFormatting sqref="F1326">
    <cfRule type="cellIs" dxfId="2" priority="100" stopIfTrue="1" operator="lessThan">
      <formula>0</formula>
    </cfRule>
  </conditionalFormatting>
  <conditionalFormatting sqref="F1327">
    <cfRule type="cellIs" dxfId="2" priority="99" stopIfTrue="1" operator="lessThan">
      <formula>0</formula>
    </cfRule>
  </conditionalFormatting>
  <conditionalFormatting sqref="F1328">
    <cfRule type="cellIs" dxfId="2" priority="98" stopIfTrue="1" operator="lessThan">
      <formula>0</formula>
    </cfRule>
  </conditionalFormatting>
  <conditionalFormatting sqref="F1329">
    <cfRule type="cellIs" dxfId="2" priority="97" stopIfTrue="1" operator="lessThan">
      <formula>0</formula>
    </cfRule>
  </conditionalFormatting>
  <conditionalFormatting sqref="F1330">
    <cfRule type="cellIs" dxfId="2" priority="96" stopIfTrue="1" operator="lessThan">
      <formula>0</formula>
    </cfRule>
  </conditionalFormatting>
  <conditionalFormatting sqref="F1331">
    <cfRule type="cellIs" dxfId="2" priority="95" stopIfTrue="1" operator="lessThan">
      <formula>0</formula>
    </cfRule>
  </conditionalFormatting>
  <conditionalFormatting sqref="F1332">
    <cfRule type="cellIs" dxfId="2" priority="94" stopIfTrue="1" operator="lessThan">
      <formula>0</formula>
    </cfRule>
  </conditionalFormatting>
  <conditionalFormatting sqref="F1333">
    <cfRule type="cellIs" dxfId="2" priority="93" stopIfTrue="1" operator="lessThan">
      <formula>0</formula>
    </cfRule>
  </conditionalFormatting>
  <conditionalFormatting sqref="F1334">
    <cfRule type="cellIs" dxfId="2" priority="92" stopIfTrue="1" operator="lessThan">
      <formula>0</formula>
    </cfRule>
  </conditionalFormatting>
  <conditionalFormatting sqref="F1335">
    <cfRule type="cellIs" dxfId="2" priority="91" stopIfTrue="1" operator="lessThan">
      <formula>0</formula>
    </cfRule>
  </conditionalFormatting>
  <conditionalFormatting sqref="F1336">
    <cfRule type="cellIs" dxfId="2" priority="90" stopIfTrue="1" operator="lessThan">
      <formula>0</formula>
    </cfRule>
  </conditionalFormatting>
  <conditionalFormatting sqref="F1337">
    <cfRule type="cellIs" dxfId="2" priority="89" stopIfTrue="1" operator="lessThan">
      <formula>0</formula>
    </cfRule>
  </conditionalFormatting>
  <conditionalFormatting sqref="F1338">
    <cfRule type="cellIs" dxfId="2" priority="88" stopIfTrue="1" operator="lessThan">
      <formula>0</formula>
    </cfRule>
  </conditionalFormatting>
  <conditionalFormatting sqref="F1339">
    <cfRule type="cellIs" dxfId="2" priority="87" stopIfTrue="1" operator="lessThan">
      <formula>0</formula>
    </cfRule>
  </conditionalFormatting>
  <conditionalFormatting sqref="F1340">
    <cfRule type="cellIs" dxfId="2" priority="86" stopIfTrue="1" operator="lessThan">
      <formula>0</formula>
    </cfRule>
  </conditionalFormatting>
  <conditionalFormatting sqref="F1341">
    <cfRule type="cellIs" dxfId="2" priority="85" stopIfTrue="1" operator="lessThan">
      <formula>0</formula>
    </cfRule>
  </conditionalFormatting>
  <conditionalFormatting sqref="F1342">
    <cfRule type="cellIs" dxfId="2" priority="84" stopIfTrue="1" operator="lessThan">
      <formula>0</formula>
    </cfRule>
  </conditionalFormatting>
  <conditionalFormatting sqref="F1343">
    <cfRule type="cellIs" dxfId="2" priority="83" stopIfTrue="1" operator="lessThan">
      <formula>0</formula>
    </cfRule>
  </conditionalFormatting>
  <conditionalFormatting sqref="B1344">
    <cfRule type="expression" dxfId="1" priority="149" stopIfTrue="1">
      <formula>"len($A:$A)=3"</formula>
    </cfRule>
    <cfRule type="expression" dxfId="1" priority="148" stopIfTrue="1">
      <formula>"len($A:$A)=3"</formula>
    </cfRule>
    <cfRule type="expression" dxfId="1" priority="147" stopIfTrue="1">
      <formula>"len($A:$A)=3"</formula>
    </cfRule>
  </conditionalFormatting>
  <conditionalFormatting sqref="F1344">
    <cfRule type="cellIs" dxfId="2" priority="82" stopIfTrue="1" operator="lessThan">
      <formula>0</formula>
    </cfRule>
  </conditionalFormatting>
  <conditionalFormatting sqref="F1345">
    <cfRule type="cellIs" dxfId="2" priority="81" stopIfTrue="1" operator="lessThan">
      <formula>0</formula>
    </cfRule>
  </conditionalFormatting>
  <conditionalFormatting sqref="F1346">
    <cfRule type="cellIs" dxfId="2" priority="80" stopIfTrue="1" operator="lessThan">
      <formula>0</formula>
    </cfRule>
  </conditionalFormatting>
  <conditionalFormatting sqref="F1347">
    <cfRule type="cellIs" dxfId="2" priority="79" stopIfTrue="1" operator="lessThan">
      <formula>0</formula>
    </cfRule>
  </conditionalFormatting>
  <conditionalFormatting sqref="F1348">
    <cfRule type="cellIs" dxfId="2" priority="78" stopIfTrue="1" operator="lessThan">
      <formula>0</formula>
    </cfRule>
  </conditionalFormatting>
  <conditionalFormatting sqref="F1349">
    <cfRule type="cellIs" dxfId="2" priority="77" stopIfTrue="1" operator="lessThan">
      <formula>0</formula>
    </cfRule>
  </conditionalFormatting>
  <conditionalFormatting sqref="B1350">
    <cfRule type="expression" dxfId="1" priority="134" stopIfTrue="1">
      <formula>"len($A:$A)=3"</formula>
    </cfRule>
    <cfRule type="expression" dxfId="1" priority="133" stopIfTrue="1">
      <formula>"len($A:$A)=3"</formula>
    </cfRule>
    <cfRule type="expression" dxfId="1" priority="132" stopIfTrue="1">
      <formula>"len($A:$A)=3"</formula>
    </cfRule>
  </conditionalFormatting>
  <conditionalFormatting sqref="F1350">
    <cfRule type="cellIs" dxfId="2" priority="76" stopIfTrue="1" operator="lessThan">
      <formula>0</formula>
    </cfRule>
  </conditionalFormatting>
  <conditionalFormatting sqref="F1351">
    <cfRule type="cellIs" dxfId="2" priority="75" stopIfTrue="1" operator="lessThan">
      <formula>0</formula>
    </cfRule>
  </conditionalFormatting>
  <conditionalFormatting sqref="F1352">
    <cfRule type="cellIs" dxfId="2" priority="74" stopIfTrue="1" operator="lessThan">
      <formula>0</formula>
    </cfRule>
  </conditionalFormatting>
  <conditionalFormatting sqref="F1353">
    <cfRule type="cellIs" dxfId="2" priority="73" stopIfTrue="1" operator="lessThan">
      <formula>0</formula>
    </cfRule>
  </conditionalFormatting>
  <conditionalFormatting sqref="F1354">
    <cfRule type="cellIs" dxfId="2" priority="72" stopIfTrue="1" operator="lessThan">
      <formula>0</formula>
    </cfRule>
  </conditionalFormatting>
  <conditionalFormatting sqref="F1355">
    <cfRule type="cellIs" dxfId="2" priority="71" stopIfTrue="1" operator="lessThan">
      <formula>0</formula>
    </cfRule>
  </conditionalFormatting>
  <conditionalFormatting sqref="F1356">
    <cfRule type="cellIs" dxfId="2" priority="70" stopIfTrue="1" operator="lessThan">
      <formula>0</formula>
    </cfRule>
  </conditionalFormatting>
  <conditionalFormatting sqref="F1357">
    <cfRule type="cellIs" dxfId="2" priority="69" stopIfTrue="1" operator="lessThan">
      <formula>0</formula>
    </cfRule>
  </conditionalFormatting>
  <conditionalFormatting sqref="F1358">
    <cfRule type="cellIs" dxfId="2" priority="68" stopIfTrue="1" operator="lessThan">
      <formula>0</formula>
    </cfRule>
  </conditionalFormatting>
  <conditionalFormatting sqref="F1359">
    <cfRule type="cellIs" dxfId="2" priority="67" stopIfTrue="1" operator="lessThan">
      <formula>0</formula>
    </cfRule>
  </conditionalFormatting>
  <conditionalFormatting sqref="F1360">
    <cfRule type="cellIs" dxfId="2" priority="66" stopIfTrue="1" operator="lessThan">
      <formula>0</formula>
    </cfRule>
  </conditionalFormatting>
  <conditionalFormatting sqref="F1361">
    <cfRule type="cellIs" dxfId="2" priority="65" stopIfTrue="1" operator="lessThan">
      <formula>0</formula>
    </cfRule>
  </conditionalFormatting>
  <conditionalFormatting sqref="F1362">
    <cfRule type="cellIs" dxfId="2" priority="64" stopIfTrue="1" operator="lessThan">
      <formula>0</formula>
    </cfRule>
  </conditionalFormatting>
  <conditionalFormatting sqref="F1363">
    <cfRule type="cellIs" dxfId="2" priority="63" stopIfTrue="1" operator="lessThan">
      <formula>0</formula>
    </cfRule>
  </conditionalFormatting>
  <conditionalFormatting sqref="F1364">
    <cfRule type="cellIs" dxfId="2" priority="62" stopIfTrue="1" operator="lessThan">
      <formula>0</formula>
    </cfRule>
  </conditionalFormatting>
  <conditionalFormatting sqref="F1365">
    <cfRule type="cellIs" dxfId="2" priority="61" stopIfTrue="1" operator="lessThan">
      <formula>0</formula>
    </cfRule>
  </conditionalFormatting>
  <conditionalFormatting sqref="F1366">
    <cfRule type="cellIs" dxfId="2" priority="60" stopIfTrue="1" operator="lessThan">
      <formula>0</formula>
    </cfRule>
  </conditionalFormatting>
  <conditionalFormatting sqref="F1367">
    <cfRule type="cellIs" dxfId="2" priority="59" stopIfTrue="1" operator="lessThan">
      <formula>0</formula>
    </cfRule>
  </conditionalFormatting>
  <conditionalFormatting sqref="F1368">
    <cfRule type="cellIs" dxfId="2" priority="58" stopIfTrue="1" operator="lessThan">
      <formula>0</formula>
    </cfRule>
  </conditionalFormatting>
  <conditionalFormatting sqref="F1369">
    <cfRule type="cellIs" dxfId="2" priority="57" stopIfTrue="1" operator="lessThan">
      <formula>0</formula>
    </cfRule>
  </conditionalFormatting>
  <conditionalFormatting sqref="F1370">
    <cfRule type="cellIs" dxfId="2" priority="56" stopIfTrue="1" operator="lessThan">
      <formula>0</formula>
    </cfRule>
  </conditionalFormatting>
  <conditionalFormatting sqref="F1371">
    <cfRule type="cellIs" dxfId="2" priority="55" stopIfTrue="1" operator="lessThan">
      <formula>0</formula>
    </cfRule>
  </conditionalFormatting>
  <conditionalFormatting sqref="B1372">
    <cfRule type="expression" dxfId="1" priority="131" stopIfTrue="1">
      <formula>"len($A:$A)=3"</formula>
    </cfRule>
    <cfRule type="expression" dxfId="1" priority="130" stopIfTrue="1">
      <formula>"len($A:$A)=3"</formula>
    </cfRule>
    <cfRule type="expression" dxfId="1" priority="129" stopIfTrue="1">
      <formula>"len($A:$A)=3"</formula>
    </cfRule>
  </conditionalFormatting>
  <conditionalFormatting sqref="F1372">
    <cfRule type="cellIs" dxfId="2" priority="54" stopIfTrue="1" operator="lessThan">
      <formula>0</formula>
    </cfRule>
  </conditionalFormatting>
  <conditionalFormatting sqref="F1373">
    <cfRule type="cellIs" dxfId="2" priority="53" stopIfTrue="1" operator="lessThan">
      <formula>0</formula>
    </cfRule>
  </conditionalFormatting>
  <conditionalFormatting sqref="F1374">
    <cfRule type="cellIs" dxfId="2" priority="52" stopIfTrue="1" operator="lessThan">
      <formula>0</formula>
    </cfRule>
  </conditionalFormatting>
  <conditionalFormatting sqref="B1375">
    <cfRule type="expression" dxfId="1" priority="125" stopIfTrue="1">
      <formula>"len($A:$A)=3"</formula>
    </cfRule>
    <cfRule type="expression" dxfId="1" priority="124" stopIfTrue="1">
      <formula>"len($A:$A)=3"</formula>
    </cfRule>
    <cfRule type="expression" dxfId="1" priority="123" stopIfTrue="1">
      <formula>"len($A:$A)=3"</formula>
    </cfRule>
  </conditionalFormatting>
  <conditionalFormatting sqref="F1375">
    <cfRule type="cellIs" dxfId="2" priority="51" stopIfTrue="1" operator="lessThan">
      <formula>0</formula>
    </cfRule>
  </conditionalFormatting>
  <conditionalFormatting sqref="F1376">
    <cfRule type="cellIs" dxfId="2" priority="50" stopIfTrue="1" operator="lessThan">
      <formula>0</formula>
    </cfRule>
  </conditionalFormatting>
  <conditionalFormatting sqref="F1377">
    <cfRule type="cellIs" dxfId="2" priority="49" stopIfTrue="1" operator="lessThan">
      <formula>0</formula>
    </cfRule>
  </conditionalFormatting>
  <conditionalFormatting sqref="F1378">
    <cfRule type="cellIs" dxfId="2" priority="48" stopIfTrue="1" operator="lessThan">
      <formula>0</formula>
    </cfRule>
  </conditionalFormatting>
  <conditionalFormatting sqref="F1379">
    <cfRule type="cellIs" dxfId="2" priority="47" stopIfTrue="1" operator="lessThan">
      <formula>0</formula>
    </cfRule>
  </conditionalFormatting>
  <conditionalFormatting sqref="F1380">
    <cfRule type="cellIs" dxfId="2" priority="46" stopIfTrue="1" operator="lessThan">
      <formula>0</formula>
    </cfRule>
  </conditionalFormatting>
  <conditionalFormatting sqref="F1381">
    <cfRule type="cellIs" dxfId="2" priority="45" stopIfTrue="1" operator="lessThan">
      <formula>0</formula>
    </cfRule>
  </conditionalFormatting>
  <conditionalFormatting sqref="F1382">
    <cfRule type="cellIs" dxfId="2" priority="44" stopIfTrue="1" operator="lessThan">
      <formula>0</formula>
    </cfRule>
  </conditionalFormatting>
  <conditionalFormatting sqref="F1383">
    <cfRule type="cellIs" dxfId="2" priority="43" stopIfTrue="1" operator="lessThan">
      <formula>0</formula>
    </cfRule>
  </conditionalFormatting>
  <conditionalFormatting sqref="F1384">
    <cfRule type="cellIs" dxfId="2" priority="42" stopIfTrue="1" operator="lessThan">
      <formula>0</formula>
    </cfRule>
  </conditionalFormatting>
  <conditionalFormatting sqref="F1385">
    <cfRule type="cellIs" dxfId="2" priority="41" stopIfTrue="1" operator="lessThan">
      <formula>0</formula>
    </cfRule>
  </conditionalFormatting>
  <conditionalFormatting sqref="F1386">
    <cfRule type="cellIs" dxfId="2" priority="40" stopIfTrue="1" operator="lessThan">
      <formula>0</formula>
    </cfRule>
  </conditionalFormatting>
  <conditionalFormatting sqref="F1387">
    <cfRule type="cellIs" dxfId="2" priority="39" stopIfTrue="1" operator="lessThan">
      <formula>0</formula>
    </cfRule>
  </conditionalFormatting>
  <conditionalFormatting sqref="F1388">
    <cfRule type="cellIs" dxfId="2" priority="38" stopIfTrue="1" operator="lessThan">
      <formula>0</formula>
    </cfRule>
  </conditionalFormatting>
  <conditionalFormatting sqref="F1389">
    <cfRule type="cellIs" dxfId="2" priority="37" stopIfTrue="1" operator="lessThan">
      <formula>0</formula>
    </cfRule>
  </conditionalFormatting>
  <conditionalFormatting sqref="F1390">
    <cfRule type="cellIs" dxfId="2" priority="36" stopIfTrue="1" operator="lessThan">
      <formula>0</formula>
    </cfRule>
  </conditionalFormatting>
  <conditionalFormatting sqref="F1391">
    <cfRule type="cellIs" dxfId="2" priority="35" stopIfTrue="1" operator="lessThan">
      <formula>0</formula>
    </cfRule>
  </conditionalFormatting>
  <conditionalFormatting sqref="F1392">
    <cfRule type="cellIs" dxfId="2" priority="34" stopIfTrue="1" operator="lessThan">
      <formula>0</formula>
    </cfRule>
  </conditionalFormatting>
  <conditionalFormatting sqref="F1393">
    <cfRule type="cellIs" dxfId="2" priority="33" stopIfTrue="1" operator="lessThan">
      <formula>0</formula>
    </cfRule>
  </conditionalFormatting>
  <conditionalFormatting sqref="F1394">
    <cfRule type="cellIs" dxfId="2" priority="32" stopIfTrue="1" operator="lessThan">
      <formula>0</formula>
    </cfRule>
  </conditionalFormatting>
  <conditionalFormatting sqref="F1395">
    <cfRule type="cellIs" dxfId="2" priority="31" stopIfTrue="1" operator="lessThan">
      <formula>0</formula>
    </cfRule>
  </conditionalFormatting>
  <conditionalFormatting sqref="F1396">
    <cfRule type="cellIs" dxfId="2" priority="30" stopIfTrue="1" operator="lessThan">
      <formula>0</formula>
    </cfRule>
  </conditionalFormatting>
  <conditionalFormatting sqref="F1397">
    <cfRule type="cellIs" dxfId="2" priority="29" stopIfTrue="1" operator="lessThan">
      <formula>0</formula>
    </cfRule>
  </conditionalFormatting>
  <conditionalFormatting sqref="F1398">
    <cfRule type="cellIs" dxfId="2" priority="28" stopIfTrue="1" operator="lessThan">
      <formula>0</formula>
    </cfRule>
  </conditionalFormatting>
  <conditionalFormatting sqref="F1399">
    <cfRule type="cellIs" dxfId="2" priority="27" stopIfTrue="1" operator="lessThan">
      <formula>0</formula>
    </cfRule>
  </conditionalFormatting>
  <conditionalFormatting sqref="F1400">
    <cfRule type="cellIs" dxfId="2" priority="26" stopIfTrue="1" operator="lessThan">
      <formula>0</formula>
    </cfRule>
  </conditionalFormatting>
  <conditionalFormatting sqref="F1401">
    <cfRule type="cellIs" dxfId="2" priority="25" stopIfTrue="1" operator="lessThan">
      <formula>0</formula>
    </cfRule>
  </conditionalFormatting>
  <conditionalFormatting sqref="F1402">
    <cfRule type="cellIs" dxfId="2" priority="24" stopIfTrue="1" operator="lessThan">
      <formula>0</formula>
    </cfRule>
  </conditionalFormatting>
  <conditionalFormatting sqref="B1403">
    <cfRule type="expression" dxfId="1" priority="116" stopIfTrue="1">
      <formula>"len($A:$A)=3"</formula>
    </cfRule>
    <cfRule type="expression" dxfId="1" priority="115" stopIfTrue="1">
      <formula>"len($A:$A)=3"</formula>
    </cfRule>
    <cfRule type="expression" dxfId="1" priority="114" stopIfTrue="1">
      <formula>"len($A:$A)=3"</formula>
    </cfRule>
  </conditionalFormatting>
  <conditionalFormatting sqref="F1403">
    <cfRule type="cellIs" dxfId="2" priority="23" stopIfTrue="1" operator="lessThan">
      <formula>0</formula>
    </cfRule>
  </conditionalFormatting>
  <conditionalFormatting sqref="F1404">
    <cfRule type="cellIs" dxfId="2" priority="22" stopIfTrue="1" operator="lessThan">
      <formula>0</formula>
    </cfRule>
  </conditionalFormatting>
  <conditionalFormatting sqref="F1405">
    <cfRule type="cellIs" dxfId="2" priority="21" stopIfTrue="1" operator="lessThan">
      <formula>0</formula>
    </cfRule>
  </conditionalFormatting>
  <conditionalFormatting sqref="F1406">
    <cfRule type="cellIs" dxfId="2" priority="20" stopIfTrue="1" operator="lessThan">
      <formula>0</formula>
    </cfRule>
  </conditionalFormatting>
  <conditionalFormatting sqref="F1407">
    <cfRule type="cellIs" dxfId="2" priority="19" stopIfTrue="1" operator="lessThan">
      <formula>0</formula>
    </cfRule>
  </conditionalFormatting>
  <conditionalFormatting sqref="F1408">
    <cfRule type="cellIs" dxfId="2" priority="18" stopIfTrue="1" operator="lessThan">
      <formula>0</formula>
    </cfRule>
  </conditionalFormatting>
  <conditionalFormatting sqref="F1409">
    <cfRule type="cellIs" dxfId="2" priority="17" stopIfTrue="1" operator="lessThan">
      <formula>0</formula>
    </cfRule>
  </conditionalFormatting>
  <conditionalFormatting sqref="F1410">
    <cfRule type="cellIs" dxfId="2" priority="16" stopIfTrue="1" operator="lessThan">
      <formula>0</formula>
    </cfRule>
  </conditionalFormatting>
  <conditionalFormatting sqref="F1411">
    <cfRule type="cellIs" dxfId="2" priority="15" stopIfTrue="1" operator="lessThan">
      <formula>0</formula>
    </cfRule>
  </conditionalFormatting>
  <conditionalFormatting sqref="F1412">
    <cfRule type="cellIs" dxfId="2" priority="14" stopIfTrue="1" operator="lessThan">
      <formula>0</formula>
    </cfRule>
  </conditionalFormatting>
  <conditionalFormatting sqref="F1413">
    <cfRule type="cellIs" dxfId="2" priority="13" stopIfTrue="1" operator="lessThan">
      <formula>0</formula>
    </cfRule>
  </conditionalFormatting>
  <conditionalFormatting sqref="F1414">
    <cfRule type="cellIs" dxfId="2" priority="12" stopIfTrue="1" operator="lessThan">
      <formula>0</formula>
    </cfRule>
  </conditionalFormatting>
  <conditionalFormatting sqref="F1415">
    <cfRule type="cellIs" dxfId="2" priority="11" stopIfTrue="1" operator="lessThan">
      <formula>0</formula>
    </cfRule>
  </conditionalFormatting>
  <conditionalFormatting sqref="F1416">
    <cfRule type="cellIs" dxfId="2" priority="10" stopIfTrue="1" operator="lessThan">
      <formula>0</formula>
    </cfRule>
  </conditionalFormatting>
  <conditionalFormatting sqref="F1417">
    <cfRule type="cellIs" dxfId="2" priority="9" stopIfTrue="1" operator="lessThan">
      <formula>0</formula>
    </cfRule>
  </conditionalFormatting>
  <conditionalFormatting sqref="F1418">
    <cfRule type="cellIs" dxfId="2" priority="8" stopIfTrue="1" operator="lessThan">
      <formula>0</formula>
    </cfRule>
  </conditionalFormatting>
  <conditionalFormatting sqref="F1419">
    <cfRule type="cellIs" dxfId="2" priority="7" stopIfTrue="1" operator="lessThan">
      <formula>0</formula>
    </cfRule>
  </conditionalFormatting>
  <conditionalFormatting sqref="F1420">
    <cfRule type="cellIs" dxfId="2" priority="6" stopIfTrue="1" operator="lessThan">
      <formula>0</formula>
    </cfRule>
  </conditionalFormatting>
  <conditionalFormatting sqref="F1421">
    <cfRule type="cellIs" dxfId="2" priority="5" stopIfTrue="1" operator="lessThan">
      <formula>0</formula>
    </cfRule>
  </conditionalFormatting>
  <conditionalFormatting sqref="F1422">
    <cfRule type="cellIs" dxfId="2" priority="4" stopIfTrue="1" operator="lessThan">
      <formula>0</formula>
    </cfRule>
  </conditionalFormatting>
  <conditionalFormatting sqref="F1423">
    <cfRule type="cellIs" dxfId="2" priority="3" stopIfTrue="1" operator="lessThan">
      <formula>0</formula>
    </cfRule>
  </conditionalFormatting>
  <conditionalFormatting sqref="F1424">
    <cfRule type="cellIs" dxfId="2" priority="2" stopIfTrue="1" operator="lessThan">
      <formula>0</formula>
    </cfRule>
  </conditionalFormatting>
  <conditionalFormatting sqref="F1425">
    <cfRule type="cellIs" dxfId="2" priority="1" stopIfTrue="1" operator="lessThan">
      <formula>0</formula>
    </cfRule>
  </conditionalFormatting>
  <conditionalFormatting sqref="A1409:A1410">
    <cfRule type="expression" dxfId="1" priority="152" stopIfTrue="1">
      <formula>"len($A:$A)=3"</formula>
    </cfRule>
  </conditionalFormatting>
  <conditionalFormatting sqref="A1411:A1415">
    <cfRule type="expression" dxfId="1" priority="150" stopIfTrue="1">
      <formula>"len($A:$A)=3"</formula>
    </cfRule>
  </conditionalFormatting>
  <conditionalFormatting sqref="B1328:B1333">
    <cfRule type="expression" dxfId="1" priority="143" stopIfTrue="1">
      <formula>"len($A:$A)=3"</formula>
    </cfRule>
    <cfRule type="expression" dxfId="1" priority="142" stopIfTrue="1">
      <formula>"len($A:$A)=3"</formula>
    </cfRule>
    <cfRule type="expression" dxfId="1" priority="141" stopIfTrue="1">
      <formula>"len($A:$A)=3"</formula>
    </cfRule>
  </conditionalFormatting>
  <conditionalFormatting sqref="B1335:B1343">
    <cfRule type="expression" dxfId="1" priority="146" stopIfTrue="1">
      <formula>"len($A:$A)=3"</formula>
    </cfRule>
    <cfRule type="expression" dxfId="1" priority="145" stopIfTrue="1">
      <formula>"len($A:$A)=3"</formula>
    </cfRule>
    <cfRule type="expression" dxfId="1" priority="144" stopIfTrue="1">
      <formula>"len($A:$A)=3"</formula>
    </cfRule>
  </conditionalFormatting>
  <conditionalFormatting sqref="B1345:B1349">
    <cfRule type="expression" dxfId="1" priority="140" stopIfTrue="1">
      <formula>"len($A:$A)=3"</formula>
    </cfRule>
    <cfRule type="expression" dxfId="1" priority="139" stopIfTrue="1">
      <formula>"len($A:$A)=3"</formula>
    </cfRule>
    <cfRule type="expression" dxfId="1" priority="138" stopIfTrue="1">
      <formula>"len($A:$A)=3"</formula>
    </cfRule>
  </conditionalFormatting>
  <conditionalFormatting sqref="B1351:B1371">
    <cfRule type="expression" dxfId="1" priority="137" stopIfTrue="1">
      <formula>"len($A:$A)=3"</formula>
    </cfRule>
    <cfRule type="expression" dxfId="1" priority="136" stopIfTrue="1">
      <formula>"len($A:$A)=3"</formula>
    </cfRule>
    <cfRule type="expression" dxfId="1" priority="135" stopIfTrue="1">
      <formula>"len($A:$A)=3"</formula>
    </cfRule>
  </conditionalFormatting>
  <conditionalFormatting sqref="B1373:B1374">
    <cfRule type="expression" dxfId="1" priority="128" stopIfTrue="1">
      <formula>"len($A:$A)=3"</formula>
    </cfRule>
    <cfRule type="expression" dxfId="1" priority="127" stopIfTrue="1">
      <formula>"len($A:$A)=3"</formula>
    </cfRule>
    <cfRule type="expression" dxfId="1" priority="126" stopIfTrue="1">
      <formula>"len($A:$A)=3"</formula>
    </cfRule>
  </conditionalFormatting>
  <conditionalFormatting sqref="B1377:B1397">
    <cfRule type="expression" dxfId="1" priority="122" stopIfTrue="1">
      <formula>"len($A:$A)=3"</formula>
    </cfRule>
    <cfRule type="expression" dxfId="1" priority="121" stopIfTrue="1">
      <formula>"len($A:$A)=3"</formula>
    </cfRule>
    <cfRule type="expression" dxfId="1" priority="120" stopIfTrue="1">
      <formula>"len($A:$A)=3"</formula>
    </cfRule>
  </conditionalFormatting>
  <conditionalFormatting sqref="B1399:B1400">
    <cfRule type="expression" dxfId="1" priority="119" stopIfTrue="1">
      <formula>"len($A:$A)=3"</formula>
    </cfRule>
    <cfRule type="expression" dxfId="1" priority="118" stopIfTrue="1">
      <formula>"len($A:$A)=3"</formula>
    </cfRule>
    <cfRule type="expression" dxfId="1" priority="117" stopIfTrue="1">
      <formula>"len($A:$A)=3"</formula>
    </cfRule>
  </conditionalFormatting>
  <conditionalFormatting sqref="B1404:B1406">
    <cfRule type="expression" dxfId="1" priority="113" stopIfTrue="1">
      <formula>"len($A:$A)=3"</formula>
    </cfRule>
    <cfRule type="expression" dxfId="1" priority="112" stopIfTrue="1">
      <formula>"len($A:$A)=3"</formula>
    </cfRule>
    <cfRule type="expression" dxfId="1" priority="111" stopIfTrue="1">
      <formula>"len($A:$A)=3"</formula>
    </cfRule>
  </conditionalFormatting>
  <conditionalFormatting sqref="B1407:B1408">
    <cfRule type="expression" dxfId="1" priority="110" stopIfTrue="1">
      <formula>"len($A:$A)=3"</formula>
    </cfRule>
    <cfRule type="expression" dxfId="1" priority="109" stopIfTrue="1">
      <formula>"len($A:$A)=3"</formula>
    </cfRule>
    <cfRule type="expression" dxfId="1" priority="108" stopIfTrue="1">
      <formula>"len($A:$A)=3"</formula>
    </cfRule>
  </conditionalFormatting>
  <conditionalFormatting sqref="B1412:B1415">
    <cfRule type="expression" dxfId="1" priority="107" stopIfTrue="1">
      <formula>"len($A:$A)=3"</formula>
    </cfRule>
    <cfRule type="expression" dxfId="1" priority="106" stopIfTrue="1">
      <formula>"len($A:$A)=3"</formula>
    </cfRule>
    <cfRule type="expression" dxfId="1" priority="105" stopIfTrue="1">
      <formula>"len($A:$A)=3"</formula>
    </cfRule>
  </conditionalFormatting>
  <conditionalFormatting sqref="B1418:B1420">
    <cfRule type="expression" dxfId="1" priority="104" stopIfTrue="1">
      <formula>"len($A:$A)=3"</formula>
    </cfRule>
    <cfRule type="expression" dxfId="1" priority="103" stopIfTrue="1">
      <formula>"len($A:$A)=3"</formula>
    </cfRule>
    <cfRule type="expression" dxfId="1" priority="102" stopIfTrue="1">
      <formula>"len($A:$A)=3"</formula>
    </cfRule>
  </conditionalFormatting>
  <conditionalFormatting sqref="C1399:C1400">
    <cfRule type="cellIs" dxfId="0" priority="101" stopIfTrue="1" operator="lessThanOrEqual">
      <formula>-1</formula>
    </cfRule>
  </conditionalFormatting>
  <conditionalFormatting sqref="D1399:D1400">
    <cfRule type="cellIs" dxfId="0" priority="153" stopIfTrue="1" operator="lessThanOrEqual">
      <formula>-1</formula>
    </cfRule>
  </conditionalFormatting>
  <conditionalFormatting sqref="A1398 A1401">
    <cfRule type="expression" dxfId="1" priority="151" stopIfTrue="1">
      <formula>"len($A:$A)=3"</formula>
    </cfRule>
  </conditionalFormatting>
  <conditionalFormatting sqref="A1423:B1424">
    <cfRule type="expression" dxfId="1" priority="154"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D20"/>
  <sheetViews>
    <sheetView workbookViewId="0">
      <selection activeCell="D6" sqref="D6:D7"/>
    </sheetView>
  </sheetViews>
  <sheetFormatPr defaultColWidth="8.87962962962963" defaultRowHeight="14.4" outlineLevelCol="3"/>
  <cols>
    <col min="1" max="1" width="8.87962962962963" style="20"/>
    <col min="2" max="2" width="49.3796296296296" style="20" customWidth="1"/>
    <col min="3" max="3" width="20.6296296296296" style="20" customWidth="1"/>
    <col min="4" max="4" width="22.3796296296296" style="20" customWidth="1"/>
    <col min="5" max="16384" width="8.87962962962963" style="20"/>
  </cols>
  <sheetData>
    <row r="1" s="20" customFormat="1" spans="1:1">
      <c r="A1" s="33"/>
    </row>
    <row r="2" s="20" customFormat="1" ht="64" customHeight="1" spans="1:4">
      <c r="A2" s="34" t="s">
        <v>2017</v>
      </c>
      <c r="B2" s="34"/>
      <c r="C2" s="34"/>
      <c r="D2" s="34"/>
    </row>
    <row r="3" s="21" customFormat="1" ht="18" customHeight="1" spans="1:4">
      <c r="A3" s="35" t="s">
        <v>1949</v>
      </c>
      <c r="B3" s="35"/>
      <c r="C3" s="35"/>
      <c r="D3" s="35"/>
    </row>
    <row r="4" s="21" customFormat="1" ht="30" customHeight="1" spans="1:4">
      <c r="A4" s="26" t="s">
        <v>3</v>
      </c>
      <c r="B4" s="26"/>
      <c r="C4" s="27" t="s">
        <v>1955</v>
      </c>
      <c r="D4" s="27" t="s">
        <v>1988</v>
      </c>
    </row>
    <row r="5" s="21" customFormat="1" ht="30" customHeight="1" spans="1:4">
      <c r="A5" s="36" t="s">
        <v>2018</v>
      </c>
      <c r="B5" s="36"/>
      <c r="C5" s="29" t="s">
        <v>1956</v>
      </c>
      <c r="D5" s="37">
        <f>D6+D7</f>
        <v>163.1776</v>
      </c>
    </row>
    <row r="6" s="21" customFormat="1" ht="30" customHeight="1" spans="1:4">
      <c r="A6" s="38" t="s">
        <v>2019</v>
      </c>
      <c r="B6" s="38"/>
      <c r="C6" s="29" t="s">
        <v>1957</v>
      </c>
      <c r="D6" s="39">
        <v>55.5896</v>
      </c>
    </row>
    <row r="7" s="21" customFormat="1" ht="30" customHeight="1" spans="1:4">
      <c r="A7" s="38" t="s">
        <v>2020</v>
      </c>
      <c r="B7" s="38"/>
      <c r="C7" s="29" t="s">
        <v>1958</v>
      </c>
      <c r="D7" s="40">
        <v>107.588</v>
      </c>
    </row>
    <row r="8" s="21" customFormat="1" ht="30" customHeight="1" spans="1:4">
      <c r="A8" s="41" t="s">
        <v>2021</v>
      </c>
      <c r="B8" s="41"/>
      <c r="C8" s="29" t="s">
        <v>1959</v>
      </c>
      <c r="D8" s="42"/>
    </row>
    <row r="9" s="21" customFormat="1" ht="30" customHeight="1" spans="1:4">
      <c r="A9" s="38" t="s">
        <v>2019</v>
      </c>
      <c r="B9" s="38"/>
      <c r="C9" s="29" t="s">
        <v>1960</v>
      </c>
      <c r="D9" s="42"/>
    </row>
    <row r="10" s="21" customFormat="1" ht="30" customHeight="1" spans="1:4">
      <c r="A10" s="38" t="s">
        <v>2020</v>
      </c>
      <c r="B10" s="38"/>
      <c r="C10" s="29" t="s">
        <v>1961</v>
      </c>
      <c r="D10" s="42"/>
    </row>
    <row r="11" s="22" customFormat="1" ht="41" customHeight="1" spans="1:4">
      <c r="A11" s="32" t="s">
        <v>2022</v>
      </c>
      <c r="B11" s="32"/>
      <c r="C11" s="32"/>
      <c r="D11" s="32"/>
    </row>
    <row r="14" s="20" customFormat="1" ht="19.2" spans="1:1">
      <c r="A14" s="43"/>
    </row>
    <row r="15" s="20" customFormat="1" ht="19" customHeight="1" spans="1:1">
      <c r="A15" s="44"/>
    </row>
    <row r="16" s="20" customFormat="1" ht="29" customHeight="1"/>
    <row r="17" s="20" customFormat="1" ht="29" customHeight="1"/>
    <row r="18" s="20" customFormat="1" ht="29" customHeight="1"/>
    <row r="19" s="20" customFormat="1" ht="29" customHeight="1"/>
    <row r="20" s="20" customFormat="1" ht="30" customHeight="1" spans="1:1">
      <c r="A20" s="44"/>
    </row>
  </sheetData>
  <mergeCells count="9">
    <mergeCell ref="A2:D2"/>
    <mergeCell ref="A3:D3"/>
    <mergeCell ref="A4:B4"/>
    <mergeCell ref="A6:B6"/>
    <mergeCell ref="A7:B7"/>
    <mergeCell ref="A8:B8"/>
    <mergeCell ref="A9:B9"/>
    <mergeCell ref="A10:B10"/>
    <mergeCell ref="A11:D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F11"/>
  <sheetViews>
    <sheetView workbookViewId="0">
      <selection activeCell="E10" sqref="E10"/>
    </sheetView>
  </sheetViews>
  <sheetFormatPr defaultColWidth="8.87962962962963" defaultRowHeight="14.4" outlineLevelCol="5"/>
  <cols>
    <col min="1" max="1" width="8.87962962962963" style="20"/>
    <col min="2" max="6" width="24.212962962963" style="20" customWidth="1"/>
    <col min="7" max="16384" width="8.87962962962963" style="20"/>
  </cols>
  <sheetData>
    <row r="1" s="20" customFormat="1" ht="24" customHeight="1"/>
    <row r="2" s="20" customFormat="1" ht="26.4" spans="1:6">
      <c r="A2" s="23" t="s">
        <v>2023</v>
      </c>
      <c r="B2" s="24"/>
      <c r="C2" s="24"/>
      <c r="D2" s="24"/>
      <c r="E2" s="24"/>
      <c r="F2" s="24"/>
    </row>
    <row r="3" s="20" customFormat="1" ht="23" customHeight="1" spans="1:6">
      <c r="A3" s="25" t="s">
        <v>1949</v>
      </c>
      <c r="B3" s="25"/>
      <c r="C3" s="25"/>
      <c r="D3" s="25"/>
      <c r="E3" s="25"/>
      <c r="F3" s="25"/>
    </row>
    <row r="4" s="21" customFormat="1" ht="30" customHeight="1" spans="1:6">
      <c r="A4" s="26" t="s">
        <v>2024</v>
      </c>
      <c r="B4" s="27" t="s">
        <v>1904</v>
      </c>
      <c r="C4" s="27" t="s">
        <v>2025</v>
      </c>
      <c r="D4" s="27" t="s">
        <v>2026</v>
      </c>
      <c r="E4" s="27" t="s">
        <v>2027</v>
      </c>
      <c r="F4" s="27" t="s">
        <v>2028</v>
      </c>
    </row>
    <row r="5" s="21" customFormat="1" ht="45" customHeight="1" spans="1:6">
      <c r="A5" s="28">
        <v>1</v>
      </c>
      <c r="B5" s="29"/>
      <c r="C5" s="30" t="s">
        <v>2029</v>
      </c>
      <c r="D5" s="31"/>
      <c r="E5" s="31" t="s">
        <v>2030</v>
      </c>
      <c r="F5" s="31"/>
    </row>
    <row r="6" s="21" customFormat="1" ht="45" customHeight="1" spans="1:6">
      <c r="A6" s="28">
        <v>2</v>
      </c>
      <c r="B6" s="29"/>
      <c r="C6" s="30"/>
      <c r="D6" s="31"/>
      <c r="E6" s="31"/>
      <c r="F6" s="31"/>
    </row>
    <row r="7" s="21" customFormat="1" ht="45" customHeight="1" spans="1:6">
      <c r="A7" s="28" t="s">
        <v>2031</v>
      </c>
      <c r="B7" s="29"/>
      <c r="C7" s="30"/>
      <c r="D7" s="31"/>
      <c r="E7" s="31"/>
      <c r="F7" s="31"/>
    </row>
    <row r="8" s="22" customFormat="1" ht="41" customHeight="1" spans="1:6">
      <c r="A8" s="32" t="s">
        <v>2032</v>
      </c>
      <c r="B8" s="32"/>
      <c r="C8" s="32"/>
      <c r="D8" s="32"/>
      <c r="E8" s="32"/>
      <c r="F8" s="32"/>
    </row>
    <row r="9" ht="27" customHeight="1"/>
    <row r="10" ht="28" customHeight="1"/>
    <row r="11" ht="30" customHeight="1"/>
  </sheetData>
  <mergeCells count="8">
    <mergeCell ref="A2:F2"/>
    <mergeCell ref="A3:F3"/>
    <mergeCell ref="A8:F8"/>
    <mergeCell ref="B5:B7"/>
    <mergeCell ref="C5:C7"/>
    <mergeCell ref="D5:D7"/>
    <mergeCell ref="E5:E7"/>
    <mergeCell ref="F5:F7"/>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2:J296"/>
  <sheetViews>
    <sheetView workbookViewId="0">
      <selection activeCell="D6" sqref="D6"/>
    </sheetView>
  </sheetViews>
  <sheetFormatPr defaultColWidth="8" defaultRowHeight="12"/>
  <cols>
    <col min="1" max="1" width="25.3796296296296" style="10"/>
    <col min="2" max="2" width="23.7777777777778" style="10" customWidth="1"/>
    <col min="3" max="5" width="20.6296296296296" style="10" customWidth="1"/>
    <col min="6" max="6" width="14.3333333333333" style="10" customWidth="1"/>
    <col min="7" max="7" width="20.6296296296296" style="10" customWidth="1"/>
    <col min="8" max="9" width="13.3333333333333" style="10" customWidth="1"/>
    <col min="10" max="10" width="15.4444444444444" style="10" customWidth="1"/>
    <col min="11" max="16384" width="8" style="10"/>
  </cols>
  <sheetData>
    <row r="2" s="10" customFormat="1" ht="39" customHeight="1" spans="1:10">
      <c r="A2" s="13" t="s">
        <v>2033</v>
      </c>
      <c r="B2" s="13"/>
      <c r="C2" s="13"/>
      <c r="D2" s="13"/>
      <c r="E2" s="13"/>
      <c r="F2" s="13"/>
      <c r="G2" s="13"/>
      <c r="H2" s="13"/>
      <c r="I2" s="13"/>
      <c r="J2" s="13"/>
    </row>
    <row r="3" s="10" customFormat="1" ht="23" customHeight="1" spans="1:1">
      <c r="A3" s="14"/>
    </row>
    <row r="4" s="11" customFormat="1" ht="44.25" customHeight="1" spans="1:10">
      <c r="A4" s="15" t="s">
        <v>2034</v>
      </c>
      <c r="B4" s="15" t="s">
        <v>2035</v>
      </c>
      <c r="C4" s="15" t="s">
        <v>2036</v>
      </c>
      <c r="D4" s="15" t="s">
        <v>2037</v>
      </c>
      <c r="E4" s="15" t="s">
        <v>2038</v>
      </c>
      <c r="F4" s="15" t="s">
        <v>2039</v>
      </c>
      <c r="G4" s="15" t="s">
        <v>2040</v>
      </c>
      <c r="H4" s="15" t="s">
        <v>2041</v>
      </c>
      <c r="I4" s="15" t="s">
        <v>2042</v>
      </c>
      <c r="J4" s="15" t="s">
        <v>2043</v>
      </c>
    </row>
    <row r="5" s="10" customFormat="1" ht="17.4" spans="1:10">
      <c r="A5" s="16">
        <v>1</v>
      </c>
      <c r="B5" s="16">
        <v>2</v>
      </c>
      <c r="C5" s="16">
        <v>3</v>
      </c>
      <c r="D5" s="16">
        <v>4</v>
      </c>
      <c r="E5" s="16">
        <v>5</v>
      </c>
      <c r="F5" s="16">
        <v>6</v>
      </c>
      <c r="G5" s="16">
        <v>7</v>
      </c>
      <c r="H5" s="16">
        <v>8</v>
      </c>
      <c r="I5" s="16">
        <v>9</v>
      </c>
      <c r="J5" s="16">
        <v>10</v>
      </c>
    </row>
    <row r="6" s="12" customFormat="1" ht="52.5" customHeight="1" spans="1:10">
      <c r="A6" s="17" t="s">
        <v>2044</v>
      </c>
      <c r="B6" s="18"/>
      <c r="C6" s="18"/>
      <c r="D6" s="18"/>
      <c r="E6" s="18"/>
      <c r="F6" s="18"/>
      <c r="G6" s="18"/>
      <c r="H6" s="18"/>
      <c r="I6" s="18"/>
      <c r="J6" s="18"/>
    </row>
    <row r="7" s="12" customFormat="1" ht="52.5" customHeight="1" outlineLevel="1" spans="1:10">
      <c r="A7" s="19" t="s">
        <v>2045</v>
      </c>
      <c r="B7" s="19" t="s">
        <v>2046</v>
      </c>
      <c r="C7" s="19" t="s">
        <v>2047</v>
      </c>
      <c r="D7" s="19" t="s">
        <v>2048</v>
      </c>
      <c r="E7" s="19" t="s">
        <v>2049</v>
      </c>
      <c r="F7" s="19" t="s">
        <v>2050</v>
      </c>
      <c r="G7" s="17" t="s">
        <v>2051</v>
      </c>
      <c r="H7" s="17" t="s">
        <v>2052</v>
      </c>
      <c r="I7" s="19" t="s">
        <v>2053</v>
      </c>
      <c r="J7" s="19" t="s">
        <v>2049</v>
      </c>
    </row>
    <row r="8" s="12" customFormat="1" ht="52.5" customHeight="1" outlineLevel="1" spans="1:10">
      <c r="A8" s="19"/>
      <c r="B8" s="19"/>
      <c r="C8" s="19" t="s">
        <v>2054</v>
      </c>
      <c r="D8" s="19" t="s">
        <v>2055</v>
      </c>
      <c r="E8" s="19" t="s">
        <v>2056</v>
      </c>
      <c r="F8" s="19" t="s">
        <v>2050</v>
      </c>
      <c r="G8" s="17" t="s">
        <v>2057</v>
      </c>
      <c r="H8" s="17" t="s">
        <v>2058</v>
      </c>
      <c r="I8" s="19" t="s">
        <v>2053</v>
      </c>
      <c r="J8" s="19" t="s">
        <v>2056</v>
      </c>
    </row>
    <row r="9" s="12" customFormat="1" ht="52.5" customHeight="1" outlineLevel="1" spans="1:10">
      <c r="A9" s="19"/>
      <c r="B9" s="19"/>
      <c r="C9" s="19" t="s">
        <v>2059</v>
      </c>
      <c r="D9" s="19" t="s">
        <v>2060</v>
      </c>
      <c r="E9" s="19" t="s">
        <v>2061</v>
      </c>
      <c r="F9" s="19" t="s">
        <v>2050</v>
      </c>
      <c r="G9" s="17" t="s">
        <v>2062</v>
      </c>
      <c r="H9" s="17" t="s">
        <v>2058</v>
      </c>
      <c r="I9" s="19" t="s">
        <v>2053</v>
      </c>
      <c r="J9" s="19" t="s">
        <v>2061</v>
      </c>
    </row>
    <row r="10" s="12" customFormat="1" ht="52.5" customHeight="1" outlineLevel="1" spans="1:10">
      <c r="A10" s="19" t="s">
        <v>2063</v>
      </c>
      <c r="B10" s="19" t="s">
        <v>2064</v>
      </c>
      <c r="C10" s="19" t="s">
        <v>2047</v>
      </c>
      <c r="D10" s="19" t="s">
        <v>2048</v>
      </c>
      <c r="E10" s="19" t="s">
        <v>2065</v>
      </c>
      <c r="F10" s="19" t="s">
        <v>2050</v>
      </c>
      <c r="G10" s="17" t="s">
        <v>2062</v>
      </c>
      <c r="H10" s="17" t="s">
        <v>2058</v>
      </c>
      <c r="I10" s="19" t="s">
        <v>2053</v>
      </c>
      <c r="J10" s="19" t="s">
        <v>2065</v>
      </c>
    </row>
    <row r="11" s="12" customFormat="1" ht="52.5" customHeight="1" outlineLevel="1" spans="1:10">
      <c r="A11" s="19"/>
      <c r="B11" s="19"/>
      <c r="C11" s="19" t="s">
        <v>2047</v>
      </c>
      <c r="D11" s="19" t="s">
        <v>2066</v>
      </c>
      <c r="E11" s="19" t="s">
        <v>2067</v>
      </c>
      <c r="F11" s="19" t="s">
        <v>2050</v>
      </c>
      <c r="G11" s="17" t="s">
        <v>2068</v>
      </c>
      <c r="H11" s="17" t="s">
        <v>2058</v>
      </c>
      <c r="I11" s="19" t="s">
        <v>2053</v>
      </c>
      <c r="J11" s="19" t="s">
        <v>2067</v>
      </c>
    </row>
    <row r="12" s="12" customFormat="1" ht="52.5" customHeight="1" outlineLevel="1" spans="1:10">
      <c r="A12" s="19"/>
      <c r="B12" s="19"/>
      <c r="C12" s="19" t="s">
        <v>2047</v>
      </c>
      <c r="D12" s="19" t="s">
        <v>2069</v>
      </c>
      <c r="E12" s="19" t="s">
        <v>2070</v>
      </c>
      <c r="F12" s="19" t="s">
        <v>2071</v>
      </c>
      <c r="G12" s="17" t="s">
        <v>2072</v>
      </c>
      <c r="H12" s="17" t="s">
        <v>2058</v>
      </c>
      <c r="I12" s="19" t="s">
        <v>2053</v>
      </c>
      <c r="J12" s="19" t="s">
        <v>2070</v>
      </c>
    </row>
    <row r="13" s="12" customFormat="1" ht="52.5" customHeight="1" outlineLevel="1" spans="1:10">
      <c r="A13" s="19"/>
      <c r="B13" s="19"/>
      <c r="C13" s="19" t="s">
        <v>2054</v>
      </c>
      <c r="D13" s="19" t="s">
        <v>2073</v>
      </c>
      <c r="E13" s="19" t="s">
        <v>2074</v>
      </c>
      <c r="F13" s="19" t="s">
        <v>2050</v>
      </c>
      <c r="G13" s="17" t="s">
        <v>2062</v>
      </c>
      <c r="H13" s="17" t="s">
        <v>2058</v>
      </c>
      <c r="I13" s="19" t="s">
        <v>2053</v>
      </c>
      <c r="J13" s="19" t="s">
        <v>2074</v>
      </c>
    </row>
    <row r="14" s="12" customFormat="1" ht="52.5" customHeight="1" outlineLevel="1" spans="1:10">
      <c r="A14" s="19"/>
      <c r="B14" s="19"/>
      <c r="C14" s="19" t="s">
        <v>2054</v>
      </c>
      <c r="D14" s="19" t="s">
        <v>2055</v>
      </c>
      <c r="E14" s="19" t="s">
        <v>2075</v>
      </c>
      <c r="F14" s="19" t="s">
        <v>2050</v>
      </c>
      <c r="G14" s="17" t="s">
        <v>2068</v>
      </c>
      <c r="H14" s="17" t="s">
        <v>2058</v>
      </c>
      <c r="I14" s="19" t="s">
        <v>2053</v>
      </c>
      <c r="J14" s="19" t="s">
        <v>2076</v>
      </c>
    </row>
    <row r="15" s="12" customFormat="1" ht="52.5" customHeight="1" outlineLevel="1" spans="1:10">
      <c r="A15" s="19"/>
      <c r="B15" s="19"/>
      <c r="C15" s="19" t="s">
        <v>2059</v>
      </c>
      <c r="D15" s="19" t="s">
        <v>2060</v>
      </c>
      <c r="E15" s="19" t="s">
        <v>2077</v>
      </c>
      <c r="F15" s="19" t="s">
        <v>2050</v>
      </c>
      <c r="G15" s="17" t="s">
        <v>2062</v>
      </c>
      <c r="H15" s="17" t="s">
        <v>2058</v>
      </c>
      <c r="I15" s="19" t="s">
        <v>2053</v>
      </c>
      <c r="J15" s="19" t="s">
        <v>2077</v>
      </c>
    </row>
    <row r="16" s="12" customFormat="1" ht="52.5" customHeight="1" outlineLevel="1" spans="1:10">
      <c r="A16" s="19" t="s">
        <v>2078</v>
      </c>
      <c r="B16" s="19" t="s">
        <v>2079</v>
      </c>
      <c r="C16" s="19" t="s">
        <v>2047</v>
      </c>
      <c r="D16" s="19" t="s">
        <v>2048</v>
      </c>
      <c r="E16" s="19" t="s">
        <v>2080</v>
      </c>
      <c r="F16" s="19" t="s">
        <v>2050</v>
      </c>
      <c r="G16" s="17" t="s">
        <v>2081</v>
      </c>
      <c r="H16" s="17" t="s">
        <v>2082</v>
      </c>
      <c r="I16" s="19" t="s">
        <v>2053</v>
      </c>
      <c r="J16" s="19" t="s">
        <v>2083</v>
      </c>
    </row>
    <row r="17" s="12" customFormat="1" ht="52.5" customHeight="1" outlineLevel="1" spans="1:10">
      <c r="A17" s="19"/>
      <c r="B17" s="19"/>
      <c r="C17" s="19" t="s">
        <v>2047</v>
      </c>
      <c r="D17" s="19" t="s">
        <v>2048</v>
      </c>
      <c r="E17" s="19" t="s">
        <v>2084</v>
      </c>
      <c r="F17" s="19" t="s">
        <v>2050</v>
      </c>
      <c r="G17" s="17" t="s">
        <v>2085</v>
      </c>
      <c r="H17" s="17" t="s">
        <v>2082</v>
      </c>
      <c r="I17" s="19" t="s">
        <v>2053</v>
      </c>
      <c r="J17" s="19" t="s">
        <v>2086</v>
      </c>
    </row>
    <row r="18" s="12" customFormat="1" ht="52.5" customHeight="1" outlineLevel="1" spans="1:10">
      <c r="A18" s="19"/>
      <c r="B18" s="19"/>
      <c r="C18" s="19" t="s">
        <v>2047</v>
      </c>
      <c r="D18" s="19" t="s">
        <v>2048</v>
      </c>
      <c r="E18" s="19" t="s">
        <v>2087</v>
      </c>
      <c r="F18" s="19" t="s">
        <v>2050</v>
      </c>
      <c r="G18" s="17" t="s">
        <v>2088</v>
      </c>
      <c r="H18" s="17" t="s">
        <v>2082</v>
      </c>
      <c r="I18" s="19" t="s">
        <v>2053</v>
      </c>
      <c r="J18" s="19" t="s">
        <v>2089</v>
      </c>
    </row>
    <row r="19" s="12" customFormat="1" ht="52.5" customHeight="1" outlineLevel="1" spans="1:10">
      <c r="A19" s="19"/>
      <c r="B19" s="19"/>
      <c r="C19" s="19" t="s">
        <v>2047</v>
      </c>
      <c r="D19" s="19" t="s">
        <v>2048</v>
      </c>
      <c r="E19" s="19" t="s">
        <v>2090</v>
      </c>
      <c r="F19" s="19" t="s">
        <v>2050</v>
      </c>
      <c r="G19" s="17" t="s">
        <v>2091</v>
      </c>
      <c r="H19" s="17" t="s">
        <v>2092</v>
      </c>
      <c r="I19" s="19" t="s">
        <v>2053</v>
      </c>
      <c r="J19" s="19" t="s">
        <v>2093</v>
      </c>
    </row>
    <row r="20" s="12" customFormat="1" ht="52.5" customHeight="1" outlineLevel="1" spans="1:10">
      <c r="A20" s="19"/>
      <c r="B20" s="19"/>
      <c r="C20" s="19" t="s">
        <v>2047</v>
      </c>
      <c r="D20" s="19" t="s">
        <v>2048</v>
      </c>
      <c r="E20" s="19" t="s">
        <v>2094</v>
      </c>
      <c r="F20" s="19" t="s">
        <v>2050</v>
      </c>
      <c r="G20" s="17" t="s">
        <v>2095</v>
      </c>
      <c r="H20" s="17" t="s">
        <v>2082</v>
      </c>
      <c r="I20" s="19" t="s">
        <v>2053</v>
      </c>
      <c r="J20" s="19" t="s">
        <v>2096</v>
      </c>
    </row>
    <row r="21" s="12" customFormat="1" ht="52.5" customHeight="1" outlineLevel="1" spans="1:10">
      <c r="A21" s="19"/>
      <c r="B21" s="19"/>
      <c r="C21" s="19" t="s">
        <v>2047</v>
      </c>
      <c r="D21" s="19" t="s">
        <v>2048</v>
      </c>
      <c r="E21" s="19" t="s">
        <v>2097</v>
      </c>
      <c r="F21" s="19" t="s">
        <v>2050</v>
      </c>
      <c r="G21" s="17" t="s">
        <v>2098</v>
      </c>
      <c r="H21" s="17" t="s">
        <v>2082</v>
      </c>
      <c r="I21" s="19" t="s">
        <v>2053</v>
      </c>
      <c r="J21" s="19" t="s">
        <v>2099</v>
      </c>
    </row>
    <row r="22" s="12" customFormat="1" ht="52.5" customHeight="1" outlineLevel="1" spans="1:10">
      <c r="A22" s="19"/>
      <c r="B22" s="19"/>
      <c r="C22" s="19" t="s">
        <v>2047</v>
      </c>
      <c r="D22" s="19" t="s">
        <v>2048</v>
      </c>
      <c r="E22" s="19" t="s">
        <v>2100</v>
      </c>
      <c r="F22" s="19" t="s">
        <v>2050</v>
      </c>
      <c r="G22" s="17" t="s">
        <v>2091</v>
      </c>
      <c r="H22" s="17" t="s">
        <v>2092</v>
      </c>
      <c r="I22" s="19" t="s">
        <v>2053</v>
      </c>
      <c r="J22" s="19" t="s">
        <v>2101</v>
      </c>
    </row>
    <row r="23" s="12" customFormat="1" ht="52.5" customHeight="1" outlineLevel="1" spans="1:10">
      <c r="A23" s="19"/>
      <c r="B23" s="19"/>
      <c r="C23" s="19" t="s">
        <v>2047</v>
      </c>
      <c r="D23" s="19" t="s">
        <v>2048</v>
      </c>
      <c r="E23" s="19" t="s">
        <v>2102</v>
      </c>
      <c r="F23" s="19" t="s">
        <v>2050</v>
      </c>
      <c r="G23" s="17" t="s">
        <v>2103</v>
      </c>
      <c r="H23" s="17" t="s">
        <v>2104</v>
      </c>
      <c r="I23" s="19" t="s">
        <v>2053</v>
      </c>
      <c r="J23" s="19" t="s">
        <v>2105</v>
      </c>
    </row>
    <row r="24" s="12" customFormat="1" ht="52.5" customHeight="1" outlineLevel="1" spans="1:10">
      <c r="A24" s="19"/>
      <c r="B24" s="19"/>
      <c r="C24" s="19" t="s">
        <v>2047</v>
      </c>
      <c r="D24" s="19" t="s">
        <v>2048</v>
      </c>
      <c r="E24" s="19" t="s">
        <v>2106</v>
      </c>
      <c r="F24" s="19" t="s">
        <v>2050</v>
      </c>
      <c r="G24" s="17" t="s">
        <v>2107</v>
      </c>
      <c r="H24" s="17" t="s">
        <v>2104</v>
      </c>
      <c r="I24" s="19" t="s">
        <v>2053</v>
      </c>
      <c r="J24" s="19" t="s">
        <v>2108</v>
      </c>
    </row>
    <row r="25" s="12" customFormat="1" ht="52.5" customHeight="1" outlineLevel="1" spans="1:10">
      <c r="A25" s="19"/>
      <c r="B25" s="19"/>
      <c r="C25" s="19" t="s">
        <v>2047</v>
      </c>
      <c r="D25" s="19" t="s">
        <v>2066</v>
      </c>
      <c r="E25" s="19" t="s">
        <v>2109</v>
      </c>
      <c r="F25" s="19" t="s">
        <v>2050</v>
      </c>
      <c r="G25" s="17" t="s">
        <v>2110</v>
      </c>
      <c r="H25" s="17" t="s">
        <v>2058</v>
      </c>
      <c r="I25" s="19" t="s">
        <v>2053</v>
      </c>
      <c r="J25" s="19" t="s">
        <v>2111</v>
      </c>
    </row>
    <row r="26" s="12" customFormat="1" ht="52.5" customHeight="1" outlineLevel="1" spans="1:10">
      <c r="A26" s="19"/>
      <c r="B26" s="19"/>
      <c r="C26" s="19" t="s">
        <v>2047</v>
      </c>
      <c r="D26" s="19" t="s">
        <v>2069</v>
      </c>
      <c r="E26" s="19" t="s">
        <v>2112</v>
      </c>
      <c r="F26" s="19" t="s">
        <v>2071</v>
      </c>
      <c r="G26" s="17" t="s">
        <v>2072</v>
      </c>
      <c r="H26" s="17" t="s">
        <v>2058</v>
      </c>
      <c r="I26" s="19" t="s">
        <v>2053</v>
      </c>
      <c r="J26" s="19" t="s">
        <v>2113</v>
      </c>
    </row>
    <row r="27" s="12" customFormat="1" ht="52.5" customHeight="1" outlineLevel="1" spans="1:10">
      <c r="A27" s="19"/>
      <c r="B27" s="19"/>
      <c r="C27" s="19" t="s">
        <v>2054</v>
      </c>
      <c r="D27" s="19" t="s">
        <v>2073</v>
      </c>
      <c r="E27" s="19" t="s">
        <v>2114</v>
      </c>
      <c r="F27" s="19" t="s">
        <v>2050</v>
      </c>
      <c r="G27" s="17" t="s">
        <v>2110</v>
      </c>
      <c r="H27" s="17" t="s">
        <v>2058</v>
      </c>
      <c r="I27" s="19" t="s">
        <v>2053</v>
      </c>
      <c r="J27" s="19" t="s">
        <v>2114</v>
      </c>
    </row>
    <row r="28" s="12" customFormat="1" ht="52.5" customHeight="1" outlineLevel="1" spans="1:10">
      <c r="A28" s="19"/>
      <c r="B28" s="19"/>
      <c r="C28" s="19" t="s">
        <v>2054</v>
      </c>
      <c r="D28" s="19" t="s">
        <v>2055</v>
      </c>
      <c r="E28" s="19" t="s">
        <v>2115</v>
      </c>
      <c r="F28" s="19" t="s">
        <v>2050</v>
      </c>
      <c r="G28" s="17" t="s">
        <v>2110</v>
      </c>
      <c r="H28" s="17" t="s">
        <v>2058</v>
      </c>
      <c r="I28" s="19" t="s">
        <v>2053</v>
      </c>
      <c r="J28" s="19" t="s">
        <v>2115</v>
      </c>
    </row>
    <row r="29" s="12" customFormat="1" ht="52.5" customHeight="1" outlineLevel="1" spans="1:10">
      <c r="A29" s="19"/>
      <c r="B29" s="19"/>
      <c r="C29" s="19" t="s">
        <v>2059</v>
      </c>
      <c r="D29" s="19" t="s">
        <v>2060</v>
      </c>
      <c r="E29" s="19" t="s">
        <v>2116</v>
      </c>
      <c r="F29" s="19" t="s">
        <v>2050</v>
      </c>
      <c r="G29" s="17" t="s">
        <v>2117</v>
      </c>
      <c r="H29" s="17" t="s">
        <v>2058</v>
      </c>
      <c r="I29" s="19" t="s">
        <v>2053</v>
      </c>
      <c r="J29" s="19" t="s">
        <v>2116</v>
      </c>
    </row>
    <row r="30" s="12" customFormat="1" ht="52.5" customHeight="1" outlineLevel="1" spans="1:10">
      <c r="A30" s="19" t="s">
        <v>2118</v>
      </c>
      <c r="B30" s="19" t="s">
        <v>2119</v>
      </c>
      <c r="C30" s="19" t="s">
        <v>2047</v>
      </c>
      <c r="D30" s="19" t="s">
        <v>2048</v>
      </c>
      <c r="E30" s="19" t="s">
        <v>2120</v>
      </c>
      <c r="F30" s="19" t="s">
        <v>2071</v>
      </c>
      <c r="G30" s="17" t="s">
        <v>2072</v>
      </c>
      <c r="H30" s="17" t="s">
        <v>2058</v>
      </c>
      <c r="I30" s="19" t="s">
        <v>2053</v>
      </c>
      <c r="J30" s="19" t="s">
        <v>2120</v>
      </c>
    </row>
    <row r="31" s="12" customFormat="1" ht="52.5" customHeight="1" outlineLevel="1" spans="1:10">
      <c r="A31" s="19"/>
      <c r="B31" s="19"/>
      <c r="C31" s="19" t="s">
        <v>2047</v>
      </c>
      <c r="D31" s="19" t="s">
        <v>2066</v>
      </c>
      <c r="E31" s="19" t="s">
        <v>2121</v>
      </c>
      <c r="F31" s="19" t="s">
        <v>2071</v>
      </c>
      <c r="G31" s="17" t="s">
        <v>2072</v>
      </c>
      <c r="H31" s="17" t="s">
        <v>2058</v>
      </c>
      <c r="I31" s="19" t="s">
        <v>2053</v>
      </c>
      <c r="J31" s="19" t="s">
        <v>2121</v>
      </c>
    </row>
    <row r="32" s="12" customFormat="1" ht="52.5" customHeight="1" outlineLevel="1" spans="1:10">
      <c r="A32" s="19"/>
      <c r="B32" s="19"/>
      <c r="C32" s="19" t="s">
        <v>2047</v>
      </c>
      <c r="D32" s="19" t="s">
        <v>2069</v>
      </c>
      <c r="E32" s="19" t="s">
        <v>2122</v>
      </c>
      <c r="F32" s="19" t="s">
        <v>2050</v>
      </c>
      <c r="G32" s="17" t="s">
        <v>2062</v>
      </c>
      <c r="H32" s="17" t="s">
        <v>2058</v>
      </c>
      <c r="I32" s="19" t="s">
        <v>2053</v>
      </c>
      <c r="J32" s="19" t="s">
        <v>2122</v>
      </c>
    </row>
    <row r="33" s="12" customFormat="1" ht="52.5" customHeight="1" outlineLevel="1" spans="1:10">
      <c r="A33" s="19"/>
      <c r="B33" s="19"/>
      <c r="C33" s="19" t="s">
        <v>2054</v>
      </c>
      <c r="D33" s="19" t="s">
        <v>2073</v>
      </c>
      <c r="E33" s="19" t="s">
        <v>2123</v>
      </c>
      <c r="F33" s="19" t="s">
        <v>2050</v>
      </c>
      <c r="G33" s="17" t="s">
        <v>2072</v>
      </c>
      <c r="H33" s="17" t="s">
        <v>2124</v>
      </c>
      <c r="I33" s="19" t="s">
        <v>2053</v>
      </c>
      <c r="J33" s="19" t="s">
        <v>2123</v>
      </c>
    </row>
    <row r="34" s="12" customFormat="1" ht="52.5" customHeight="1" outlineLevel="1" spans="1:10">
      <c r="A34" s="19"/>
      <c r="B34" s="19"/>
      <c r="C34" s="19" t="s">
        <v>2054</v>
      </c>
      <c r="D34" s="19" t="s">
        <v>2055</v>
      </c>
      <c r="E34" s="19" t="s">
        <v>2125</v>
      </c>
      <c r="F34" s="19" t="s">
        <v>2050</v>
      </c>
      <c r="G34" s="17" t="s">
        <v>2062</v>
      </c>
      <c r="H34" s="17" t="s">
        <v>2058</v>
      </c>
      <c r="I34" s="19" t="s">
        <v>2053</v>
      </c>
      <c r="J34" s="19" t="s">
        <v>2125</v>
      </c>
    </row>
    <row r="35" s="12" customFormat="1" ht="52.5" customHeight="1" outlineLevel="1" spans="1:10">
      <c r="A35" s="19"/>
      <c r="B35" s="19"/>
      <c r="C35" s="19" t="s">
        <v>2059</v>
      </c>
      <c r="D35" s="19" t="s">
        <v>2060</v>
      </c>
      <c r="E35" s="19" t="s">
        <v>2060</v>
      </c>
      <c r="F35" s="19" t="s">
        <v>2050</v>
      </c>
      <c r="G35" s="17" t="s">
        <v>2062</v>
      </c>
      <c r="H35" s="17" t="s">
        <v>2058</v>
      </c>
      <c r="I35" s="19" t="s">
        <v>2053</v>
      </c>
      <c r="J35" s="19" t="s">
        <v>2060</v>
      </c>
    </row>
    <row r="36" s="12" customFormat="1" ht="52.5" customHeight="1" outlineLevel="1" spans="1:10">
      <c r="A36" s="19" t="s">
        <v>2126</v>
      </c>
      <c r="B36" s="19" t="s">
        <v>2127</v>
      </c>
      <c r="C36" s="19" t="s">
        <v>2047</v>
      </c>
      <c r="D36" s="19" t="s">
        <v>2048</v>
      </c>
      <c r="E36" s="19" t="s">
        <v>2128</v>
      </c>
      <c r="F36" s="19" t="s">
        <v>2050</v>
      </c>
      <c r="G36" s="17" t="s">
        <v>2129</v>
      </c>
      <c r="H36" s="17" t="s">
        <v>2130</v>
      </c>
      <c r="I36" s="19" t="s">
        <v>2053</v>
      </c>
      <c r="J36" s="19" t="s">
        <v>2128</v>
      </c>
    </row>
    <row r="37" s="12" customFormat="1" ht="52.5" customHeight="1" outlineLevel="1" spans="1:10">
      <c r="A37" s="19"/>
      <c r="B37" s="19"/>
      <c r="C37" s="19" t="s">
        <v>2047</v>
      </c>
      <c r="D37" s="19" t="s">
        <v>2048</v>
      </c>
      <c r="E37" s="19" t="s">
        <v>2131</v>
      </c>
      <c r="F37" s="19" t="s">
        <v>2050</v>
      </c>
      <c r="G37" s="17" t="s">
        <v>2129</v>
      </c>
      <c r="H37" s="17" t="s">
        <v>2130</v>
      </c>
      <c r="I37" s="19" t="s">
        <v>2053</v>
      </c>
      <c r="J37" s="19" t="s">
        <v>2131</v>
      </c>
    </row>
    <row r="38" s="12" customFormat="1" ht="52.5" customHeight="1" outlineLevel="1" spans="1:10">
      <c r="A38" s="19"/>
      <c r="B38" s="19"/>
      <c r="C38" s="19" t="s">
        <v>2047</v>
      </c>
      <c r="D38" s="19" t="s">
        <v>2048</v>
      </c>
      <c r="E38" s="19" t="s">
        <v>2131</v>
      </c>
      <c r="F38" s="19" t="s">
        <v>2050</v>
      </c>
      <c r="G38" s="17" t="s">
        <v>2132</v>
      </c>
      <c r="H38" s="17" t="s">
        <v>2133</v>
      </c>
      <c r="I38" s="19" t="s">
        <v>2053</v>
      </c>
      <c r="J38" s="19" t="s">
        <v>2134</v>
      </c>
    </row>
    <row r="39" s="12" customFormat="1" ht="52.5" customHeight="1" outlineLevel="1" spans="1:10">
      <c r="A39" s="19"/>
      <c r="B39" s="19"/>
      <c r="C39" s="19" t="s">
        <v>2047</v>
      </c>
      <c r="D39" s="19" t="s">
        <v>2048</v>
      </c>
      <c r="E39" s="19" t="s">
        <v>2135</v>
      </c>
      <c r="F39" s="19" t="s">
        <v>2050</v>
      </c>
      <c r="G39" s="17" t="s">
        <v>2136</v>
      </c>
      <c r="H39" s="17" t="s">
        <v>2137</v>
      </c>
      <c r="I39" s="19" t="s">
        <v>2053</v>
      </c>
      <c r="J39" s="19" t="s">
        <v>2135</v>
      </c>
    </row>
    <row r="40" s="12" customFormat="1" ht="52.5" customHeight="1" outlineLevel="1" spans="1:10">
      <c r="A40" s="19"/>
      <c r="B40" s="19"/>
      <c r="C40" s="19" t="s">
        <v>2047</v>
      </c>
      <c r="D40" s="19" t="s">
        <v>2066</v>
      </c>
      <c r="E40" s="19" t="s">
        <v>2138</v>
      </c>
      <c r="F40" s="19" t="s">
        <v>2050</v>
      </c>
      <c r="G40" s="17" t="s">
        <v>2139</v>
      </c>
      <c r="H40" s="17" t="s">
        <v>2058</v>
      </c>
      <c r="I40" s="19" t="s">
        <v>2053</v>
      </c>
      <c r="J40" s="19" t="s">
        <v>2140</v>
      </c>
    </row>
    <row r="41" s="12" customFormat="1" ht="52.5" customHeight="1" outlineLevel="1" spans="1:10">
      <c r="A41" s="19"/>
      <c r="B41" s="19"/>
      <c r="C41" s="19" t="s">
        <v>2047</v>
      </c>
      <c r="D41" s="19" t="s">
        <v>2069</v>
      </c>
      <c r="E41" s="19" t="s">
        <v>2141</v>
      </c>
      <c r="F41" s="19" t="s">
        <v>2071</v>
      </c>
      <c r="G41" s="17" t="s">
        <v>2142</v>
      </c>
      <c r="H41" s="17"/>
      <c r="I41" s="19" t="s">
        <v>2143</v>
      </c>
      <c r="J41" s="19" t="s">
        <v>2144</v>
      </c>
    </row>
    <row r="42" s="12" customFormat="1" ht="52.5" customHeight="1" outlineLevel="1" spans="1:10">
      <c r="A42" s="19"/>
      <c r="B42" s="19"/>
      <c r="C42" s="19" t="s">
        <v>2054</v>
      </c>
      <c r="D42" s="19" t="s">
        <v>2073</v>
      </c>
      <c r="E42" s="19" t="s">
        <v>2145</v>
      </c>
      <c r="F42" s="19" t="s">
        <v>2050</v>
      </c>
      <c r="G42" s="17" t="s">
        <v>2129</v>
      </c>
      <c r="H42" s="17" t="s">
        <v>2058</v>
      </c>
      <c r="I42" s="19" t="s">
        <v>2053</v>
      </c>
      <c r="J42" s="19" t="s">
        <v>2146</v>
      </c>
    </row>
    <row r="43" s="12" customFormat="1" ht="52.5" customHeight="1" outlineLevel="1" spans="1:10">
      <c r="A43" s="19"/>
      <c r="B43" s="19"/>
      <c r="C43" s="19" t="s">
        <v>2054</v>
      </c>
      <c r="D43" s="19" t="s">
        <v>2055</v>
      </c>
      <c r="E43" s="19" t="s">
        <v>2147</v>
      </c>
      <c r="F43" s="19" t="s">
        <v>2071</v>
      </c>
      <c r="G43" s="17" t="s">
        <v>2148</v>
      </c>
      <c r="H43" s="17"/>
      <c r="I43" s="19" t="s">
        <v>2143</v>
      </c>
      <c r="J43" s="19" t="s">
        <v>2149</v>
      </c>
    </row>
    <row r="44" s="12" customFormat="1" ht="52.5" customHeight="1" outlineLevel="1" spans="1:10">
      <c r="A44" s="19"/>
      <c r="B44" s="19"/>
      <c r="C44" s="19" t="s">
        <v>2059</v>
      </c>
      <c r="D44" s="19" t="s">
        <v>2060</v>
      </c>
      <c r="E44" s="19" t="s">
        <v>2150</v>
      </c>
      <c r="F44" s="19" t="s">
        <v>2050</v>
      </c>
      <c r="G44" s="17" t="s">
        <v>2117</v>
      </c>
      <c r="H44" s="17" t="s">
        <v>2058</v>
      </c>
      <c r="I44" s="19" t="s">
        <v>2053</v>
      </c>
      <c r="J44" s="19" t="s">
        <v>2150</v>
      </c>
    </row>
    <row r="45" s="12" customFormat="1" ht="52.5" customHeight="1" outlineLevel="1" spans="1:10">
      <c r="A45" s="19" t="s">
        <v>2151</v>
      </c>
      <c r="B45" s="19" t="s">
        <v>2152</v>
      </c>
      <c r="C45" s="19" t="s">
        <v>2047</v>
      </c>
      <c r="D45" s="19" t="s">
        <v>2048</v>
      </c>
      <c r="E45" s="19" t="s">
        <v>2153</v>
      </c>
      <c r="F45" s="19" t="s">
        <v>2050</v>
      </c>
      <c r="G45" s="17" t="s">
        <v>2154</v>
      </c>
      <c r="H45" s="17" t="s">
        <v>2155</v>
      </c>
      <c r="I45" s="19" t="s">
        <v>2053</v>
      </c>
      <c r="J45" s="19" t="s">
        <v>2153</v>
      </c>
    </row>
    <row r="46" s="12" customFormat="1" ht="52.5" customHeight="1" outlineLevel="1" spans="1:10">
      <c r="A46" s="19"/>
      <c r="B46" s="19"/>
      <c r="C46" s="19" t="s">
        <v>2047</v>
      </c>
      <c r="D46" s="19" t="s">
        <v>2066</v>
      </c>
      <c r="E46" s="19" t="s">
        <v>2156</v>
      </c>
      <c r="F46" s="19" t="s">
        <v>2071</v>
      </c>
      <c r="G46" s="17" t="s">
        <v>2072</v>
      </c>
      <c r="H46" s="17" t="s">
        <v>2058</v>
      </c>
      <c r="I46" s="19" t="s">
        <v>2053</v>
      </c>
      <c r="J46" s="19" t="s">
        <v>2156</v>
      </c>
    </row>
    <row r="47" s="12" customFormat="1" ht="52.5" customHeight="1" outlineLevel="1" spans="1:10">
      <c r="A47" s="19"/>
      <c r="B47" s="19"/>
      <c r="C47" s="19" t="s">
        <v>2047</v>
      </c>
      <c r="D47" s="19" t="s">
        <v>2069</v>
      </c>
      <c r="E47" s="19" t="s">
        <v>2142</v>
      </c>
      <c r="F47" s="19" t="s">
        <v>2071</v>
      </c>
      <c r="G47" s="17" t="s">
        <v>2072</v>
      </c>
      <c r="H47" s="17" t="s">
        <v>2058</v>
      </c>
      <c r="I47" s="19" t="s">
        <v>2053</v>
      </c>
      <c r="J47" s="19" t="s">
        <v>2142</v>
      </c>
    </row>
    <row r="48" s="12" customFormat="1" ht="52.5" customHeight="1" outlineLevel="1" spans="1:10">
      <c r="A48" s="19"/>
      <c r="B48" s="19"/>
      <c r="C48" s="19" t="s">
        <v>2054</v>
      </c>
      <c r="D48" s="19" t="s">
        <v>2073</v>
      </c>
      <c r="E48" s="19" t="s">
        <v>2157</v>
      </c>
      <c r="F48" s="19" t="s">
        <v>2158</v>
      </c>
      <c r="G48" s="17" t="s">
        <v>2159</v>
      </c>
      <c r="H48" s="17" t="s">
        <v>2058</v>
      </c>
      <c r="I48" s="19" t="s">
        <v>2053</v>
      </c>
      <c r="J48" s="19" t="s">
        <v>2157</v>
      </c>
    </row>
    <row r="49" s="12" customFormat="1" ht="52.5" customHeight="1" outlineLevel="1" spans="1:10">
      <c r="A49" s="19"/>
      <c r="B49" s="19"/>
      <c r="C49" s="19" t="s">
        <v>2054</v>
      </c>
      <c r="D49" s="19" t="s">
        <v>2055</v>
      </c>
      <c r="E49" s="19" t="s">
        <v>2160</v>
      </c>
      <c r="F49" s="19" t="s">
        <v>2050</v>
      </c>
      <c r="G49" s="17" t="s">
        <v>2057</v>
      </c>
      <c r="H49" s="17" t="s">
        <v>2058</v>
      </c>
      <c r="I49" s="19" t="s">
        <v>2053</v>
      </c>
      <c r="J49" s="19" t="s">
        <v>2160</v>
      </c>
    </row>
    <row r="50" s="12" customFormat="1" ht="52.5" customHeight="1" outlineLevel="1" spans="1:10">
      <c r="A50" s="19"/>
      <c r="B50" s="19"/>
      <c r="C50" s="19" t="s">
        <v>2059</v>
      </c>
      <c r="D50" s="19" t="s">
        <v>2060</v>
      </c>
      <c r="E50" s="19" t="s">
        <v>2061</v>
      </c>
      <c r="F50" s="19" t="s">
        <v>2050</v>
      </c>
      <c r="G50" s="17" t="s">
        <v>2062</v>
      </c>
      <c r="H50" s="17" t="s">
        <v>2058</v>
      </c>
      <c r="I50" s="19" t="s">
        <v>2053</v>
      </c>
      <c r="J50" s="19" t="s">
        <v>2061</v>
      </c>
    </row>
    <row r="51" s="12" customFormat="1" ht="52.5" customHeight="1" outlineLevel="1" spans="1:10">
      <c r="A51" s="19" t="s">
        <v>2161</v>
      </c>
      <c r="B51" s="19" t="s">
        <v>2162</v>
      </c>
      <c r="C51" s="19" t="s">
        <v>2047</v>
      </c>
      <c r="D51" s="19" t="s">
        <v>2048</v>
      </c>
      <c r="E51" s="19" t="s">
        <v>2163</v>
      </c>
      <c r="F51" s="19" t="s">
        <v>2050</v>
      </c>
      <c r="G51" s="17" t="s">
        <v>2107</v>
      </c>
      <c r="H51" s="17" t="s">
        <v>2164</v>
      </c>
      <c r="I51" s="19" t="s">
        <v>2053</v>
      </c>
      <c r="J51" s="19" t="s">
        <v>2165</v>
      </c>
    </row>
    <row r="52" s="12" customFormat="1" ht="52.5" customHeight="1" outlineLevel="1" spans="1:10">
      <c r="A52" s="19"/>
      <c r="B52" s="19"/>
      <c r="C52" s="19" t="s">
        <v>2047</v>
      </c>
      <c r="D52" s="19" t="s">
        <v>2066</v>
      </c>
      <c r="E52" s="19" t="s">
        <v>2166</v>
      </c>
      <c r="F52" s="19" t="s">
        <v>2071</v>
      </c>
      <c r="G52" s="17" t="s">
        <v>2072</v>
      </c>
      <c r="H52" s="17" t="s">
        <v>2058</v>
      </c>
      <c r="I52" s="19" t="s">
        <v>2053</v>
      </c>
      <c r="J52" s="19" t="s">
        <v>2166</v>
      </c>
    </row>
    <row r="53" s="12" customFormat="1" ht="52.5" customHeight="1" outlineLevel="1" spans="1:10">
      <c r="A53" s="19"/>
      <c r="B53" s="19"/>
      <c r="C53" s="19" t="s">
        <v>2047</v>
      </c>
      <c r="D53" s="19" t="s">
        <v>2066</v>
      </c>
      <c r="E53" s="19" t="s">
        <v>2167</v>
      </c>
      <c r="F53" s="19" t="s">
        <v>2050</v>
      </c>
      <c r="G53" s="17" t="s">
        <v>2062</v>
      </c>
      <c r="H53" s="17" t="s">
        <v>2058</v>
      </c>
      <c r="I53" s="19" t="s">
        <v>2053</v>
      </c>
      <c r="J53" s="19" t="s">
        <v>2167</v>
      </c>
    </row>
    <row r="54" s="12" customFormat="1" ht="52.5" customHeight="1" outlineLevel="1" spans="1:10">
      <c r="A54" s="19"/>
      <c r="B54" s="19"/>
      <c r="C54" s="19" t="s">
        <v>2047</v>
      </c>
      <c r="D54" s="19" t="s">
        <v>2066</v>
      </c>
      <c r="E54" s="19" t="s">
        <v>2168</v>
      </c>
      <c r="F54" s="19" t="s">
        <v>2050</v>
      </c>
      <c r="G54" s="17" t="s">
        <v>2169</v>
      </c>
      <c r="H54" s="17" t="s">
        <v>2058</v>
      </c>
      <c r="I54" s="19" t="s">
        <v>2053</v>
      </c>
      <c r="J54" s="19" t="s">
        <v>2170</v>
      </c>
    </row>
    <row r="55" s="12" customFormat="1" ht="52.5" customHeight="1" outlineLevel="1" spans="1:10">
      <c r="A55" s="19"/>
      <c r="B55" s="19"/>
      <c r="C55" s="19" t="s">
        <v>2047</v>
      </c>
      <c r="D55" s="19" t="s">
        <v>2066</v>
      </c>
      <c r="E55" s="19" t="s">
        <v>2171</v>
      </c>
      <c r="F55" s="19" t="s">
        <v>2050</v>
      </c>
      <c r="G55" s="17" t="s">
        <v>2172</v>
      </c>
      <c r="H55" s="17" t="s">
        <v>2058</v>
      </c>
      <c r="I55" s="19" t="s">
        <v>2053</v>
      </c>
      <c r="J55" s="19" t="s">
        <v>2171</v>
      </c>
    </row>
    <row r="56" s="12" customFormat="1" ht="52.5" customHeight="1" outlineLevel="1" spans="1:10">
      <c r="A56" s="19"/>
      <c r="B56" s="19"/>
      <c r="C56" s="19" t="s">
        <v>2047</v>
      </c>
      <c r="D56" s="19" t="s">
        <v>2066</v>
      </c>
      <c r="E56" s="19" t="s">
        <v>2173</v>
      </c>
      <c r="F56" s="19" t="s">
        <v>2050</v>
      </c>
      <c r="G56" s="17" t="s">
        <v>2174</v>
      </c>
      <c r="H56" s="17" t="s">
        <v>2058</v>
      </c>
      <c r="I56" s="19" t="s">
        <v>2053</v>
      </c>
      <c r="J56" s="19" t="s">
        <v>2175</v>
      </c>
    </row>
    <row r="57" s="12" customFormat="1" ht="52.5" customHeight="1" outlineLevel="1" spans="1:10">
      <c r="A57" s="19"/>
      <c r="B57" s="19"/>
      <c r="C57" s="19" t="s">
        <v>2047</v>
      </c>
      <c r="D57" s="19" t="s">
        <v>2066</v>
      </c>
      <c r="E57" s="19" t="s">
        <v>2176</v>
      </c>
      <c r="F57" s="19" t="s">
        <v>2071</v>
      </c>
      <c r="G57" s="17" t="s">
        <v>2072</v>
      </c>
      <c r="H57" s="17" t="s">
        <v>2058</v>
      </c>
      <c r="I57" s="19" t="s">
        <v>2053</v>
      </c>
      <c r="J57" s="19" t="s">
        <v>2177</v>
      </c>
    </row>
    <row r="58" s="12" customFormat="1" ht="52.5" customHeight="1" outlineLevel="1" spans="1:10">
      <c r="A58" s="19"/>
      <c r="B58" s="19"/>
      <c r="C58" s="19" t="s">
        <v>2047</v>
      </c>
      <c r="D58" s="19" t="s">
        <v>2069</v>
      </c>
      <c r="E58" s="19" t="s">
        <v>2142</v>
      </c>
      <c r="F58" s="19" t="s">
        <v>2071</v>
      </c>
      <c r="G58" s="17" t="s">
        <v>2072</v>
      </c>
      <c r="H58" s="17" t="s">
        <v>2058</v>
      </c>
      <c r="I58" s="19" t="s">
        <v>2053</v>
      </c>
      <c r="J58" s="19" t="s">
        <v>2178</v>
      </c>
    </row>
    <row r="59" s="12" customFormat="1" ht="52.5" customHeight="1" outlineLevel="1" spans="1:10">
      <c r="A59" s="19"/>
      <c r="B59" s="19"/>
      <c r="C59" s="19" t="s">
        <v>2054</v>
      </c>
      <c r="D59" s="19" t="s">
        <v>2073</v>
      </c>
      <c r="E59" s="19" t="s">
        <v>2179</v>
      </c>
      <c r="F59" s="19" t="s">
        <v>2050</v>
      </c>
      <c r="G59" s="17" t="s">
        <v>2180</v>
      </c>
      <c r="H59" s="17" t="s">
        <v>2058</v>
      </c>
      <c r="I59" s="19" t="s">
        <v>2053</v>
      </c>
      <c r="J59" s="19" t="s">
        <v>2181</v>
      </c>
    </row>
    <row r="60" s="12" customFormat="1" ht="52.5" customHeight="1" outlineLevel="1" spans="1:10">
      <c r="A60" s="19"/>
      <c r="B60" s="19"/>
      <c r="C60" s="19" t="s">
        <v>2054</v>
      </c>
      <c r="D60" s="19" t="s">
        <v>2055</v>
      </c>
      <c r="E60" s="19" t="s">
        <v>2182</v>
      </c>
      <c r="F60" s="19" t="s">
        <v>2050</v>
      </c>
      <c r="G60" s="17" t="s">
        <v>2057</v>
      </c>
      <c r="H60" s="17" t="s">
        <v>2058</v>
      </c>
      <c r="I60" s="19" t="s">
        <v>2053</v>
      </c>
      <c r="J60" s="19" t="s">
        <v>2183</v>
      </c>
    </row>
    <row r="61" s="12" customFormat="1" ht="52.5" customHeight="1" outlineLevel="1" spans="1:10">
      <c r="A61" s="19"/>
      <c r="B61" s="19"/>
      <c r="C61" s="19" t="s">
        <v>2059</v>
      </c>
      <c r="D61" s="19" t="s">
        <v>2060</v>
      </c>
      <c r="E61" s="19" t="s">
        <v>2061</v>
      </c>
      <c r="F61" s="19" t="s">
        <v>2050</v>
      </c>
      <c r="G61" s="17" t="s">
        <v>2062</v>
      </c>
      <c r="H61" s="17" t="s">
        <v>2058</v>
      </c>
      <c r="I61" s="19" t="s">
        <v>2053</v>
      </c>
      <c r="J61" s="19" t="s">
        <v>2061</v>
      </c>
    </row>
    <row r="62" s="12" customFormat="1" ht="52.5" customHeight="1" outlineLevel="1" spans="1:10">
      <c r="A62" s="19" t="s">
        <v>2184</v>
      </c>
      <c r="B62" s="19" t="s">
        <v>2185</v>
      </c>
      <c r="C62" s="19" t="s">
        <v>2047</v>
      </c>
      <c r="D62" s="19" t="s">
        <v>2048</v>
      </c>
      <c r="E62" s="19" t="s">
        <v>2186</v>
      </c>
      <c r="F62" s="19" t="s">
        <v>2050</v>
      </c>
      <c r="G62" s="17" t="s">
        <v>2187</v>
      </c>
      <c r="H62" s="17" t="s">
        <v>2082</v>
      </c>
      <c r="I62" s="19" t="s">
        <v>2053</v>
      </c>
      <c r="J62" s="19" t="s">
        <v>2188</v>
      </c>
    </row>
    <row r="63" s="12" customFormat="1" ht="52.5" customHeight="1" outlineLevel="1" spans="1:10">
      <c r="A63" s="19"/>
      <c r="B63" s="19"/>
      <c r="C63" s="19" t="s">
        <v>2047</v>
      </c>
      <c r="D63" s="19" t="s">
        <v>2048</v>
      </c>
      <c r="E63" s="19" t="s">
        <v>2189</v>
      </c>
      <c r="F63" s="19" t="s">
        <v>2050</v>
      </c>
      <c r="G63" s="17" t="s">
        <v>2190</v>
      </c>
      <c r="H63" s="17" t="s">
        <v>2082</v>
      </c>
      <c r="I63" s="19" t="s">
        <v>2053</v>
      </c>
      <c r="J63" s="19" t="s">
        <v>2191</v>
      </c>
    </row>
    <row r="64" s="12" customFormat="1" ht="52.5" customHeight="1" outlineLevel="1" spans="1:10">
      <c r="A64" s="19"/>
      <c r="B64" s="19"/>
      <c r="C64" s="19" t="s">
        <v>2047</v>
      </c>
      <c r="D64" s="19" t="s">
        <v>2048</v>
      </c>
      <c r="E64" s="19" t="s">
        <v>2192</v>
      </c>
      <c r="F64" s="19" t="s">
        <v>2050</v>
      </c>
      <c r="G64" s="17" t="s">
        <v>2193</v>
      </c>
      <c r="H64" s="17" t="s">
        <v>2082</v>
      </c>
      <c r="I64" s="19" t="s">
        <v>2053</v>
      </c>
      <c r="J64" s="19" t="s">
        <v>2192</v>
      </c>
    </row>
    <row r="65" s="12" customFormat="1" ht="52.5" customHeight="1" outlineLevel="1" spans="1:10">
      <c r="A65" s="19"/>
      <c r="B65" s="19"/>
      <c r="C65" s="19" t="s">
        <v>2047</v>
      </c>
      <c r="D65" s="19" t="s">
        <v>2048</v>
      </c>
      <c r="E65" s="19" t="s">
        <v>2194</v>
      </c>
      <c r="F65" s="19" t="s">
        <v>2050</v>
      </c>
      <c r="G65" s="17" t="s">
        <v>2195</v>
      </c>
      <c r="H65" s="17" t="s">
        <v>2082</v>
      </c>
      <c r="I65" s="19" t="s">
        <v>2053</v>
      </c>
      <c r="J65" s="19" t="s">
        <v>2196</v>
      </c>
    </row>
    <row r="66" s="12" customFormat="1" ht="52.5" customHeight="1" outlineLevel="1" spans="1:10">
      <c r="A66" s="19"/>
      <c r="B66" s="19"/>
      <c r="C66" s="19" t="s">
        <v>2047</v>
      </c>
      <c r="D66" s="19" t="s">
        <v>2048</v>
      </c>
      <c r="E66" s="19" t="s">
        <v>2197</v>
      </c>
      <c r="F66" s="19" t="s">
        <v>2050</v>
      </c>
      <c r="G66" s="17" t="s">
        <v>2198</v>
      </c>
      <c r="H66" s="17" t="s">
        <v>2199</v>
      </c>
      <c r="I66" s="19" t="s">
        <v>2053</v>
      </c>
      <c r="J66" s="19" t="s">
        <v>2200</v>
      </c>
    </row>
    <row r="67" s="12" customFormat="1" ht="52.5" customHeight="1" outlineLevel="1" spans="1:10">
      <c r="A67" s="19"/>
      <c r="B67" s="19"/>
      <c r="C67" s="19" t="s">
        <v>2047</v>
      </c>
      <c r="D67" s="19" t="s">
        <v>2066</v>
      </c>
      <c r="E67" s="19" t="s">
        <v>2201</v>
      </c>
      <c r="F67" s="19" t="s">
        <v>2050</v>
      </c>
      <c r="G67" s="17" t="s">
        <v>2139</v>
      </c>
      <c r="H67" s="17" t="s">
        <v>2058</v>
      </c>
      <c r="I67" s="19" t="s">
        <v>2053</v>
      </c>
      <c r="J67" s="19" t="s">
        <v>2202</v>
      </c>
    </row>
    <row r="68" s="12" customFormat="1" ht="52.5" customHeight="1" outlineLevel="1" spans="1:10">
      <c r="A68" s="19"/>
      <c r="B68" s="19"/>
      <c r="C68" s="19" t="s">
        <v>2047</v>
      </c>
      <c r="D68" s="19" t="s">
        <v>2069</v>
      </c>
      <c r="E68" s="19" t="s">
        <v>2141</v>
      </c>
      <c r="F68" s="19" t="s">
        <v>2071</v>
      </c>
      <c r="G68" s="17" t="s">
        <v>2072</v>
      </c>
      <c r="H68" s="17" t="s">
        <v>2058</v>
      </c>
      <c r="I68" s="19" t="s">
        <v>2053</v>
      </c>
      <c r="J68" s="19" t="s">
        <v>2144</v>
      </c>
    </row>
    <row r="69" s="12" customFormat="1" ht="52.5" customHeight="1" outlineLevel="1" spans="1:10">
      <c r="A69" s="19"/>
      <c r="B69" s="19"/>
      <c r="C69" s="19" t="s">
        <v>2054</v>
      </c>
      <c r="D69" s="19" t="s">
        <v>2073</v>
      </c>
      <c r="E69" s="19" t="s">
        <v>2203</v>
      </c>
      <c r="F69" s="19" t="s">
        <v>2050</v>
      </c>
      <c r="G69" s="17" t="s">
        <v>2195</v>
      </c>
      <c r="H69" s="17" t="s">
        <v>2058</v>
      </c>
      <c r="I69" s="19" t="s">
        <v>2053</v>
      </c>
      <c r="J69" s="19" t="s">
        <v>2204</v>
      </c>
    </row>
    <row r="70" s="12" customFormat="1" ht="52.5" customHeight="1" outlineLevel="1" spans="1:10">
      <c r="A70" s="19"/>
      <c r="B70" s="19"/>
      <c r="C70" s="19" t="s">
        <v>2054</v>
      </c>
      <c r="D70" s="19" t="s">
        <v>2055</v>
      </c>
      <c r="E70" s="19" t="s">
        <v>2205</v>
      </c>
      <c r="F70" s="19" t="s">
        <v>2071</v>
      </c>
      <c r="G70" s="17" t="s">
        <v>2206</v>
      </c>
      <c r="H70" s="17"/>
      <c r="I70" s="19" t="s">
        <v>2143</v>
      </c>
      <c r="J70" s="19" t="s">
        <v>2207</v>
      </c>
    </row>
    <row r="71" s="12" customFormat="1" ht="52.5" customHeight="1" outlineLevel="1" spans="1:10">
      <c r="A71" s="19"/>
      <c r="B71" s="19"/>
      <c r="C71" s="19" t="s">
        <v>2054</v>
      </c>
      <c r="D71" s="19" t="s">
        <v>2208</v>
      </c>
      <c r="E71" s="19" t="s">
        <v>2209</v>
      </c>
      <c r="F71" s="19" t="s">
        <v>2071</v>
      </c>
      <c r="G71" s="17" t="s">
        <v>2148</v>
      </c>
      <c r="H71" s="17"/>
      <c r="I71" s="19" t="s">
        <v>2143</v>
      </c>
      <c r="J71" s="19" t="s">
        <v>2210</v>
      </c>
    </row>
    <row r="72" s="12" customFormat="1" ht="52.5" customHeight="1" outlineLevel="1" spans="1:10">
      <c r="A72" s="19"/>
      <c r="B72" s="19"/>
      <c r="C72" s="19" t="s">
        <v>2059</v>
      </c>
      <c r="D72" s="19" t="s">
        <v>2060</v>
      </c>
      <c r="E72" s="19" t="s">
        <v>2211</v>
      </c>
      <c r="F72" s="19" t="s">
        <v>2050</v>
      </c>
      <c r="G72" s="17" t="s">
        <v>2062</v>
      </c>
      <c r="H72" s="17" t="s">
        <v>2058</v>
      </c>
      <c r="I72" s="19" t="s">
        <v>2053</v>
      </c>
      <c r="J72" s="19" t="s">
        <v>2212</v>
      </c>
    </row>
    <row r="73" s="12" customFormat="1" ht="52.5" customHeight="1" spans="1:10">
      <c r="A73" s="17" t="s">
        <v>2213</v>
      </c>
      <c r="B73" s="18"/>
      <c r="C73" s="18"/>
      <c r="D73" s="18"/>
      <c r="E73" s="18"/>
      <c r="F73" s="18"/>
      <c r="G73" s="18"/>
      <c r="H73" s="18"/>
      <c r="I73" s="18"/>
      <c r="J73" s="18"/>
    </row>
    <row r="74" s="12" customFormat="1" ht="52.5" customHeight="1" outlineLevel="1" spans="1:10">
      <c r="A74" s="19" t="s">
        <v>2214</v>
      </c>
      <c r="B74" s="19" t="s">
        <v>2215</v>
      </c>
      <c r="C74" s="19" t="s">
        <v>2047</v>
      </c>
      <c r="D74" s="19" t="s">
        <v>2048</v>
      </c>
      <c r="E74" s="19" t="s">
        <v>2216</v>
      </c>
      <c r="F74" s="19" t="s">
        <v>2071</v>
      </c>
      <c r="G74" s="17" t="s">
        <v>2217</v>
      </c>
      <c r="H74" s="17" t="s">
        <v>2218</v>
      </c>
      <c r="I74" s="19" t="s">
        <v>2053</v>
      </c>
      <c r="J74" s="19" t="s">
        <v>2219</v>
      </c>
    </row>
    <row r="75" s="12" customFormat="1" ht="52.5" customHeight="1" outlineLevel="1" spans="1:10">
      <c r="A75" s="19"/>
      <c r="B75" s="19"/>
      <c r="C75" s="19" t="s">
        <v>2047</v>
      </c>
      <c r="D75" s="19" t="s">
        <v>2066</v>
      </c>
      <c r="E75" s="19" t="s">
        <v>2220</v>
      </c>
      <c r="F75" s="19" t="s">
        <v>2071</v>
      </c>
      <c r="G75" s="17" t="s">
        <v>2072</v>
      </c>
      <c r="H75" s="17" t="s">
        <v>2058</v>
      </c>
      <c r="I75" s="19" t="s">
        <v>2053</v>
      </c>
      <c r="J75" s="19" t="s">
        <v>2219</v>
      </c>
    </row>
    <row r="76" s="12" customFormat="1" ht="52.5" customHeight="1" outlineLevel="1" spans="1:10">
      <c r="A76" s="19"/>
      <c r="B76" s="19"/>
      <c r="C76" s="19" t="s">
        <v>2047</v>
      </c>
      <c r="D76" s="19" t="s">
        <v>2069</v>
      </c>
      <c r="E76" s="19" t="s">
        <v>2221</v>
      </c>
      <c r="F76" s="19" t="s">
        <v>2071</v>
      </c>
      <c r="G76" s="17" t="s">
        <v>2222</v>
      </c>
      <c r="H76" s="17"/>
      <c r="I76" s="19" t="s">
        <v>2143</v>
      </c>
      <c r="J76" s="19" t="s">
        <v>2219</v>
      </c>
    </row>
    <row r="77" s="12" customFormat="1" ht="52.5" customHeight="1" outlineLevel="1" spans="1:10">
      <c r="A77" s="19"/>
      <c r="B77" s="19"/>
      <c r="C77" s="19" t="s">
        <v>2047</v>
      </c>
      <c r="D77" s="19" t="s">
        <v>2069</v>
      </c>
      <c r="E77" s="19" t="s">
        <v>2223</v>
      </c>
      <c r="F77" s="19" t="s">
        <v>2071</v>
      </c>
      <c r="G77" s="17" t="s">
        <v>2224</v>
      </c>
      <c r="H77" s="17"/>
      <c r="I77" s="19" t="s">
        <v>2143</v>
      </c>
      <c r="J77" s="19" t="s">
        <v>2219</v>
      </c>
    </row>
    <row r="78" s="12" customFormat="1" ht="52.5" customHeight="1" outlineLevel="1" spans="1:10">
      <c r="A78" s="19"/>
      <c r="B78" s="19"/>
      <c r="C78" s="19" t="s">
        <v>2054</v>
      </c>
      <c r="D78" s="19" t="s">
        <v>2225</v>
      </c>
      <c r="E78" s="19" t="s">
        <v>2226</v>
      </c>
      <c r="F78" s="19" t="s">
        <v>2227</v>
      </c>
      <c r="G78" s="17" t="s">
        <v>2228</v>
      </c>
      <c r="H78" s="17" t="s">
        <v>2229</v>
      </c>
      <c r="I78" s="19" t="s">
        <v>2053</v>
      </c>
      <c r="J78" s="19" t="s">
        <v>2219</v>
      </c>
    </row>
    <row r="79" s="12" customFormat="1" ht="52.5" customHeight="1" outlineLevel="1" spans="1:10">
      <c r="A79" s="19"/>
      <c r="B79" s="19"/>
      <c r="C79" s="19" t="s">
        <v>2059</v>
      </c>
      <c r="D79" s="19" t="s">
        <v>2060</v>
      </c>
      <c r="E79" s="19" t="s">
        <v>2230</v>
      </c>
      <c r="F79" s="19" t="s">
        <v>2050</v>
      </c>
      <c r="G79" s="17" t="s">
        <v>2062</v>
      </c>
      <c r="H79" s="17" t="s">
        <v>2058</v>
      </c>
      <c r="I79" s="19" t="s">
        <v>2053</v>
      </c>
      <c r="J79" s="19" t="s">
        <v>2219</v>
      </c>
    </row>
    <row r="80" s="12" customFormat="1" ht="52.5" customHeight="1" outlineLevel="1" spans="1:10">
      <c r="A80" s="19" t="s">
        <v>2231</v>
      </c>
      <c r="B80" s="19" t="s">
        <v>2232</v>
      </c>
      <c r="C80" s="19" t="s">
        <v>2047</v>
      </c>
      <c r="D80" s="19" t="s">
        <v>2048</v>
      </c>
      <c r="E80" s="19" t="s">
        <v>2233</v>
      </c>
      <c r="F80" s="19" t="s">
        <v>2071</v>
      </c>
      <c r="G80" s="17" t="s">
        <v>2234</v>
      </c>
      <c r="H80" s="17" t="s">
        <v>2218</v>
      </c>
      <c r="I80" s="19" t="s">
        <v>2053</v>
      </c>
      <c r="J80" s="19" t="s">
        <v>2235</v>
      </c>
    </row>
    <row r="81" s="12" customFormat="1" ht="52.5" customHeight="1" outlineLevel="1" spans="1:10">
      <c r="A81" s="19"/>
      <c r="B81" s="19"/>
      <c r="C81" s="19" t="s">
        <v>2047</v>
      </c>
      <c r="D81" s="19" t="s">
        <v>2066</v>
      </c>
      <c r="E81" s="19" t="s">
        <v>2201</v>
      </c>
      <c r="F81" s="19" t="s">
        <v>2071</v>
      </c>
      <c r="G81" s="17" t="s">
        <v>2072</v>
      </c>
      <c r="H81" s="17" t="s">
        <v>2058</v>
      </c>
      <c r="I81" s="19" t="s">
        <v>2053</v>
      </c>
      <c r="J81" s="19" t="s">
        <v>2235</v>
      </c>
    </row>
    <row r="82" s="12" customFormat="1" ht="52.5" customHeight="1" outlineLevel="1" spans="1:10">
      <c r="A82" s="19"/>
      <c r="B82" s="19"/>
      <c r="C82" s="19" t="s">
        <v>2047</v>
      </c>
      <c r="D82" s="19" t="s">
        <v>2069</v>
      </c>
      <c r="E82" s="19" t="s">
        <v>2236</v>
      </c>
      <c r="F82" s="19" t="s">
        <v>2050</v>
      </c>
      <c r="G82" s="17" t="s">
        <v>2174</v>
      </c>
      <c r="H82" s="17" t="s">
        <v>2058</v>
      </c>
      <c r="I82" s="19" t="s">
        <v>2053</v>
      </c>
      <c r="J82" s="19" t="s">
        <v>2235</v>
      </c>
    </row>
    <row r="83" s="12" customFormat="1" ht="52.5" customHeight="1" outlineLevel="1" spans="1:10">
      <c r="A83" s="19"/>
      <c r="B83" s="19"/>
      <c r="C83" s="19" t="s">
        <v>2054</v>
      </c>
      <c r="D83" s="19" t="s">
        <v>2225</v>
      </c>
      <c r="E83" s="19" t="s">
        <v>2237</v>
      </c>
      <c r="F83" s="19" t="s">
        <v>2050</v>
      </c>
      <c r="G83" s="17" t="s">
        <v>2238</v>
      </c>
      <c r="H83" s="17" t="s">
        <v>2229</v>
      </c>
      <c r="I83" s="19" t="s">
        <v>2053</v>
      </c>
      <c r="J83" s="19" t="s">
        <v>2235</v>
      </c>
    </row>
    <row r="84" s="12" customFormat="1" ht="52.5" customHeight="1" outlineLevel="1" spans="1:10">
      <c r="A84" s="19"/>
      <c r="B84" s="19"/>
      <c r="C84" s="19" t="s">
        <v>2059</v>
      </c>
      <c r="D84" s="19" t="s">
        <v>2060</v>
      </c>
      <c r="E84" s="19" t="s">
        <v>2239</v>
      </c>
      <c r="F84" s="19" t="s">
        <v>2050</v>
      </c>
      <c r="G84" s="17" t="s">
        <v>2068</v>
      </c>
      <c r="H84" s="17" t="s">
        <v>2058</v>
      </c>
      <c r="I84" s="19" t="s">
        <v>2053</v>
      </c>
      <c r="J84" s="19" t="s">
        <v>2235</v>
      </c>
    </row>
    <row r="85" s="12" customFormat="1" ht="52.5" customHeight="1" outlineLevel="1" spans="1:10">
      <c r="A85" s="19" t="s">
        <v>2240</v>
      </c>
      <c r="B85" s="19" t="s">
        <v>2241</v>
      </c>
      <c r="C85" s="19" t="s">
        <v>2047</v>
      </c>
      <c r="D85" s="19" t="s">
        <v>2048</v>
      </c>
      <c r="E85" s="19" t="s">
        <v>2242</v>
      </c>
      <c r="F85" s="19" t="s">
        <v>2071</v>
      </c>
      <c r="G85" s="17" t="s">
        <v>2243</v>
      </c>
      <c r="H85" s="17" t="s">
        <v>2244</v>
      </c>
      <c r="I85" s="19" t="s">
        <v>2053</v>
      </c>
      <c r="J85" s="19" t="s">
        <v>2245</v>
      </c>
    </row>
    <row r="86" s="12" customFormat="1" ht="52.5" customHeight="1" outlineLevel="1" spans="1:10">
      <c r="A86" s="19"/>
      <c r="B86" s="19"/>
      <c r="C86" s="19" t="s">
        <v>2054</v>
      </c>
      <c r="D86" s="19" t="s">
        <v>2225</v>
      </c>
      <c r="E86" s="19" t="s">
        <v>2246</v>
      </c>
      <c r="F86" s="19" t="s">
        <v>2071</v>
      </c>
      <c r="G86" s="17" t="s">
        <v>2247</v>
      </c>
      <c r="H86" s="17"/>
      <c r="I86" s="19" t="s">
        <v>2143</v>
      </c>
      <c r="J86" s="19" t="s">
        <v>2245</v>
      </c>
    </row>
    <row r="87" s="12" customFormat="1" ht="52.5" customHeight="1" outlineLevel="1" spans="1:10">
      <c r="A87" s="19"/>
      <c r="B87" s="19"/>
      <c r="C87" s="19" t="s">
        <v>2059</v>
      </c>
      <c r="D87" s="19" t="s">
        <v>2060</v>
      </c>
      <c r="E87" s="19" t="s">
        <v>2077</v>
      </c>
      <c r="F87" s="19" t="s">
        <v>2050</v>
      </c>
      <c r="G87" s="17" t="s">
        <v>2068</v>
      </c>
      <c r="H87" s="17" t="s">
        <v>2058</v>
      </c>
      <c r="I87" s="19" t="s">
        <v>2053</v>
      </c>
      <c r="J87" s="19" t="s">
        <v>2245</v>
      </c>
    </row>
    <row r="88" s="12" customFormat="1" ht="52.5" customHeight="1" outlineLevel="1" spans="1:10">
      <c r="A88" s="19" t="s">
        <v>2248</v>
      </c>
      <c r="B88" s="19" t="s">
        <v>2249</v>
      </c>
      <c r="C88" s="19" t="s">
        <v>2047</v>
      </c>
      <c r="D88" s="19" t="s">
        <v>2048</v>
      </c>
      <c r="E88" s="19" t="s">
        <v>2250</v>
      </c>
      <c r="F88" s="19" t="s">
        <v>2071</v>
      </c>
      <c r="G88" s="17" t="s">
        <v>2251</v>
      </c>
      <c r="H88" s="17" t="s">
        <v>2252</v>
      </c>
      <c r="I88" s="19" t="s">
        <v>2053</v>
      </c>
      <c r="J88" s="19" t="s">
        <v>2253</v>
      </c>
    </row>
    <row r="89" s="12" customFormat="1" ht="52.5" customHeight="1" outlineLevel="1" spans="1:10">
      <c r="A89" s="19"/>
      <c r="B89" s="19"/>
      <c r="C89" s="19" t="s">
        <v>2054</v>
      </c>
      <c r="D89" s="19" t="s">
        <v>2225</v>
      </c>
      <c r="E89" s="19" t="s">
        <v>2254</v>
      </c>
      <c r="F89" s="19" t="s">
        <v>2071</v>
      </c>
      <c r="G89" s="17" t="s">
        <v>2247</v>
      </c>
      <c r="H89" s="17"/>
      <c r="I89" s="19" t="s">
        <v>2143</v>
      </c>
      <c r="J89" s="19" t="s">
        <v>2253</v>
      </c>
    </row>
    <row r="90" s="12" customFormat="1" ht="52.5" customHeight="1" outlineLevel="1" spans="1:10">
      <c r="A90" s="19"/>
      <c r="B90" s="19"/>
      <c r="C90" s="19" t="s">
        <v>2059</v>
      </c>
      <c r="D90" s="19" t="s">
        <v>2060</v>
      </c>
      <c r="E90" s="19" t="s">
        <v>2255</v>
      </c>
      <c r="F90" s="19" t="s">
        <v>2050</v>
      </c>
      <c r="G90" s="17" t="s">
        <v>2068</v>
      </c>
      <c r="H90" s="17" t="s">
        <v>2058</v>
      </c>
      <c r="I90" s="19" t="s">
        <v>2053</v>
      </c>
      <c r="J90" s="19" t="s">
        <v>2253</v>
      </c>
    </row>
    <row r="91" s="12" customFormat="1" ht="52.5" customHeight="1" outlineLevel="1" spans="1:10">
      <c r="A91" s="19" t="s">
        <v>2256</v>
      </c>
      <c r="B91" s="19" t="s">
        <v>2257</v>
      </c>
      <c r="C91" s="19" t="s">
        <v>2047</v>
      </c>
      <c r="D91" s="19" t="s">
        <v>2048</v>
      </c>
      <c r="E91" s="19" t="s">
        <v>2258</v>
      </c>
      <c r="F91" s="19" t="s">
        <v>2071</v>
      </c>
      <c r="G91" s="17" t="s">
        <v>2238</v>
      </c>
      <c r="H91" s="17" t="s">
        <v>2259</v>
      </c>
      <c r="I91" s="19" t="s">
        <v>2053</v>
      </c>
      <c r="J91" s="19" t="s">
        <v>2260</v>
      </c>
    </row>
    <row r="92" s="12" customFormat="1" ht="52.5" customHeight="1" outlineLevel="1" spans="1:10">
      <c r="A92" s="19"/>
      <c r="B92" s="19"/>
      <c r="C92" s="19" t="s">
        <v>2047</v>
      </c>
      <c r="D92" s="19" t="s">
        <v>2066</v>
      </c>
      <c r="E92" s="19" t="s">
        <v>2261</v>
      </c>
      <c r="F92" s="19" t="s">
        <v>2071</v>
      </c>
      <c r="G92" s="17" t="s">
        <v>2072</v>
      </c>
      <c r="H92" s="17" t="s">
        <v>2058</v>
      </c>
      <c r="I92" s="19" t="s">
        <v>2053</v>
      </c>
      <c r="J92" s="19" t="s">
        <v>2260</v>
      </c>
    </row>
    <row r="93" s="12" customFormat="1" ht="52.5" customHeight="1" outlineLevel="1" spans="1:10">
      <c r="A93" s="19"/>
      <c r="B93" s="19"/>
      <c r="C93" s="19" t="s">
        <v>2047</v>
      </c>
      <c r="D93" s="19" t="s">
        <v>2069</v>
      </c>
      <c r="E93" s="19" t="s">
        <v>2262</v>
      </c>
      <c r="F93" s="19" t="s">
        <v>2071</v>
      </c>
      <c r="G93" s="17" t="s">
        <v>2072</v>
      </c>
      <c r="H93" s="17" t="s">
        <v>2058</v>
      </c>
      <c r="I93" s="19" t="s">
        <v>2053</v>
      </c>
      <c r="J93" s="19" t="s">
        <v>2260</v>
      </c>
    </row>
    <row r="94" s="12" customFormat="1" ht="52.5" customHeight="1" outlineLevel="1" spans="1:10">
      <c r="A94" s="19"/>
      <c r="B94" s="19"/>
      <c r="C94" s="19" t="s">
        <v>2054</v>
      </c>
      <c r="D94" s="19" t="s">
        <v>2055</v>
      </c>
      <c r="E94" s="19" t="s">
        <v>2263</v>
      </c>
      <c r="F94" s="19" t="s">
        <v>2050</v>
      </c>
      <c r="G94" s="17" t="s">
        <v>2091</v>
      </c>
      <c r="H94" s="17" t="s">
        <v>2264</v>
      </c>
      <c r="I94" s="19" t="s">
        <v>2053</v>
      </c>
      <c r="J94" s="19" t="s">
        <v>2260</v>
      </c>
    </row>
    <row r="95" s="12" customFormat="1" ht="52.5" customHeight="1" outlineLevel="1" spans="1:10">
      <c r="A95" s="19"/>
      <c r="B95" s="19"/>
      <c r="C95" s="19" t="s">
        <v>2054</v>
      </c>
      <c r="D95" s="19" t="s">
        <v>2225</v>
      </c>
      <c r="E95" s="19" t="s">
        <v>2237</v>
      </c>
      <c r="F95" s="19" t="s">
        <v>2050</v>
      </c>
      <c r="G95" s="17" t="s">
        <v>2265</v>
      </c>
      <c r="H95" s="17" t="s">
        <v>2229</v>
      </c>
      <c r="I95" s="19" t="s">
        <v>2053</v>
      </c>
      <c r="J95" s="19" t="s">
        <v>2260</v>
      </c>
    </row>
    <row r="96" s="12" customFormat="1" ht="52.5" customHeight="1" outlineLevel="1" spans="1:10">
      <c r="A96" s="19"/>
      <c r="B96" s="19"/>
      <c r="C96" s="19" t="s">
        <v>2059</v>
      </c>
      <c r="D96" s="19" t="s">
        <v>2060</v>
      </c>
      <c r="E96" s="19" t="s">
        <v>2239</v>
      </c>
      <c r="F96" s="19" t="s">
        <v>2050</v>
      </c>
      <c r="G96" s="17" t="s">
        <v>2062</v>
      </c>
      <c r="H96" s="17" t="s">
        <v>2058</v>
      </c>
      <c r="I96" s="19" t="s">
        <v>2053</v>
      </c>
      <c r="J96" s="19" t="s">
        <v>2260</v>
      </c>
    </row>
    <row r="97" s="12" customFormat="1" ht="52.5" customHeight="1" spans="1:10">
      <c r="A97" s="17" t="s">
        <v>2266</v>
      </c>
      <c r="B97" s="18"/>
      <c r="C97" s="18"/>
      <c r="D97" s="18"/>
      <c r="E97" s="18"/>
      <c r="F97" s="18"/>
      <c r="G97" s="18"/>
      <c r="H97" s="18"/>
      <c r="I97" s="18"/>
      <c r="J97" s="18"/>
    </row>
    <row r="98" s="12" customFormat="1" ht="52.5" customHeight="1" outlineLevel="1" spans="1:10">
      <c r="A98" s="19" t="s">
        <v>2267</v>
      </c>
      <c r="B98" s="19" t="s">
        <v>2268</v>
      </c>
      <c r="C98" s="19" t="s">
        <v>2047</v>
      </c>
      <c r="D98" s="19" t="s">
        <v>2048</v>
      </c>
      <c r="E98" s="19" t="s">
        <v>2269</v>
      </c>
      <c r="F98" s="19" t="s">
        <v>2050</v>
      </c>
      <c r="G98" s="17" t="s">
        <v>2270</v>
      </c>
      <c r="H98" s="17" t="s">
        <v>2264</v>
      </c>
      <c r="I98" s="19" t="s">
        <v>2053</v>
      </c>
      <c r="J98" s="19" t="s">
        <v>2271</v>
      </c>
    </row>
    <row r="99" s="12" customFormat="1" ht="52.5" customHeight="1" outlineLevel="1" spans="1:10">
      <c r="A99" s="19"/>
      <c r="B99" s="19"/>
      <c r="C99" s="19" t="s">
        <v>2047</v>
      </c>
      <c r="D99" s="19" t="s">
        <v>2069</v>
      </c>
      <c r="E99" s="19" t="s">
        <v>2272</v>
      </c>
      <c r="F99" s="19" t="s">
        <v>2071</v>
      </c>
      <c r="G99" s="17" t="s">
        <v>2072</v>
      </c>
      <c r="H99" s="17" t="s">
        <v>2058</v>
      </c>
      <c r="I99" s="19" t="s">
        <v>2053</v>
      </c>
      <c r="J99" s="19" t="s">
        <v>2273</v>
      </c>
    </row>
    <row r="100" s="12" customFormat="1" ht="52.5" customHeight="1" outlineLevel="1" spans="1:10">
      <c r="A100" s="19"/>
      <c r="B100" s="19"/>
      <c r="C100" s="19" t="s">
        <v>2054</v>
      </c>
      <c r="D100" s="19" t="s">
        <v>2073</v>
      </c>
      <c r="E100" s="19" t="s">
        <v>2274</v>
      </c>
      <c r="F100" s="19" t="s">
        <v>2050</v>
      </c>
      <c r="G100" s="17" t="s">
        <v>2275</v>
      </c>
      <c r="H100" s="17"/>
      <c r="I100" s="19" t="s">
        <v>2143</v>
      </c>
      <c r="J100" s="19" t="s">
        <v>2276</v>
      </c>
    </row>
    <row r="101" s="12" customFormat="1" ht="52.5" customHeight="1" outlineLevel="1" spans="1:10">
      <c r="A101" s="19"/>
      <c r="B101" s="19"/>
      <c r="C101" s="19" t="s">
        <v>2054</v>
      </c>
      <c r="D101" s="19" t="s">
        <v>2225</v>
      </c>
      <c r="E101" s="19" t="s">
        <v>2277</v>
      </c>
      <c r="F101" s="19" t="s">
        <v>2050</v>
      </c>
      <c r="G101" s="17" t="s">
        <v>2068</v>
      </c>
      <c r="H101" s="17" t="s">
        <v>2058</v>
      </c>
      <c r="I101" s="19" t="s">
        <v>2053</v>
      </c>
      <c r="J101" s="19" t="s">
        <v>2278</v>
      </c>
    </row>
    <row r="102" s="12" customFormat="1" ht="52.5" customHeight="1" outlineLevel="1" spans="1:10">
      <c r="A102" s="19"/>
      <c r="B102" s="19"/>
      <c r="C102" s="19" t="s">
        <v>2059</v>
      </c>
      <c r="D102" s="19" t="s">
        <v>2060</v>
      </c>
      <c r="E102" s="19" t="s">
        <v>2279</v>
      </c>
      <c r="F102" s="19" t="s">
        <v>2050</v>
      </c>
      <c r="G102" s="17" t="s">
        <v>2068</v>
      </c>
      <c r="H102" s="17" t="s">
        <v>2058</v>
      </c>
      <c r="I102" s="19" t="s">
        <v>2053</v>
      </c>
      <c r="J102" s="19" t="s">
        <v>2280</v>
      </c>
    </row>
    <row r="103" s="12" customFormat="1" ht="52.5" customHeight="1" outlineLevel="1" spans="1:10">
      <c r="A103" s="19" t="s">
        <v>2281</v>
      </c>
      <c r="B103" s="19" t="s">
        <v>2282</v>
      </c>
      <c r="C103" s="19" t="s">
        <v>2047</v>
      </c>
      <c r="D103" s="19" t="s">
        <v>2048</v>
      </c>
      <c r="E103" s="19" t="s">
        <v>2283</v>
      </c>
      <c r="F103" s="19" t="s">
        <v>2050</v>
      </c>
      <c r="G103" s="17" t="s">
        <v>2284</v>
      </c>
      <c r="H103" s="17" t="s">
        <v>2264</v>
      </c>
      <c r="I103" s="19" t="s">
        <v>2053</v>
      </c>
      <c r="J103" s="19" t="s">
        <v>2285</v>
      </c>
    </row>
    <row r="104" s="12" customFormat="1" ht="52.5" customHeight="1" outlineLevel="1" spans="1:10">
      <c r="A104" s="19"/>
      <c r="B104" s="19"/>
      <c r="C104" s="19" t="s">
        <v>2047</v>
      </c>
      <c r="D104" s="19" t="s">
        <v>2069</v>
      </c>
      <c r="E104" s="19" t="s">
        <v>2286</v>
      </c>
      <c r="F104" s="19" t="s">
        <v>2071</v>
      </c>
      <c r="G104" s="17" t="s">
        <v>2072</v>
      </c>
      <c r="H104" s="17" t="s">
        <v>2058</v>
      </c>
      <c r="I104" s="19" t="s">
        <v>2053</v>
      </c>
      <c r="J104" s="19" t="s">
        <v>2273</v>
      </c>
    </row>
    <row r="105" s="12" customFormat="1" ht="52.5" customHeight="1" outlineLevel="1" spans="1:10">
      <c r="A105" s="19"/>
      <c r="B105" s="19"/>
      <c r="C105" s="19" t="s">
        <v>2054</v>
      </c>
      <c r="D105" s="19" t="s">
        <v>2055</v>
      </c>
      <c r="E105" s="19" t="s">
        <v>2287</v>
      </c>
      <c r="F105" s="19" t="s">
        <v>2071</v>
      </c>
      <c r="G105" s="17" t="s">
        <v>2288</v>
      </c>
      <c r="H105" s="17"/>
      <c r="I105" s="19" t="s">
        <v>2143</v>
      </c>
      <c r="J105" s="19" t="s">
        <v>2289</v>
      </c>
    </row>
    <row r="106" s="12" customFormat="1" ht="52.5" customHeight="1" outlineLevel="1" spans="1:10">
      <c r="A106" s="19"/>
      <c r="B106" s="19"/>
      <c r="C106" s="19" t="s">
        <v>2054</v>
      </c>
      <c r="D106" s="19" t="s">
        <v>2225</v>
      </c>
      <c r="E106" s="19" t="s">
        <v>2290</v>
      </c>
      <c r="F106" s="19" t="s">
        <v>2050</v>
      </c>
      <c r="G106" s="17" t="s">
        <v>2291</v>
      </c>
      <c r="H106" s="17" t="s">
        <v>2058</v>
      </c>
      <c r="I106" s="19" t="s">
        <v>2053</v>
      </c>
      <c r="J106" s="19" t="s">
        <v>2292</v>
      </c>
    </row>
    <row r="107" s="12" customFormat="1" ht="52.5" customHeight="1" outlineLevel="1" spans="1:10">
      <c r="A107" s="19"/>
      <c r="B107" s="19"/>
      <c r="C107" s="19" t="s">
        <v>2059</v>
      </c>
      <c r="D107" s="19" t="s">
        <v>2060</v>
      </c>
      <c r="E107" s="19" t="s">
        <v>2293</v>
      </c>
      <c r="F107" s="19" t="s">
        <v>2050</v>
      </c>
      <c r="G107" s="17" t="s">
        <v>2291</v>
      </c>
      <c r="H107" s="17" t="s">
        <v>2058</v>
      </c>
      <c r="I107" s="19" t="s">
        <v>2053</v>
      </c>
      <c r="J107" s="19" t="s">
        <v>2294</v>
      </c>
    </row>
    <row r="108" s="12" customFormat="1" ht="52.5" customHeight="1" outlineLevel="1" spans="1:10">
      <c r="A108" s="19" t="s">
        <v>2295</v>
      </c>
      <c r="B108" s="19" t="s">
        <v>2296</v>
      </c>
      <c r="C108" s="19" t="s">
        <v>2047</v>
      </c>
      <c r="D108" s="19" t="s">
        <v>2048</v>
      </c>
      <c r="E108" s="19" t="s">
        <v>2297</v>
      </c>
      <c r="F108" s="19" t="s">
        <v>2050</v>
      </c>
      <c r="G108" s="17" t="s">
        <v>2298</v>
      </c>
      <c r="H108" s="17" t="s">
        <v>2264</v>
      </c>
      <c r="I108" s="19" t="s">
        <v>2053</v>
      </c>
      <c r="J108" s="19" t="s">
        <v>2299</v>
      </c>
    </row>
    <row r="109" s="12" customFormat="1" ht="52.5" customHeight="1" outlineLevel="1" spans="1:10">
      <c r="A109" s="19"/>
      <c r="B109" s="19"/>
      <c r="C109" s="19" t="s">
        <v>2047</v>
      </c>
      <c r="D109" s="19" t="s">
        <v>2048</v>
      </c>
      <c r="E109" s="19" t="s">
        <v>2300</v>
      </c>
      <c r="F109" s="19" t="s">
        <v>2050</v>
      </c>
      <c r="G109" s="17" t="s">
        <v>2301</v>
      </c>
      <c r="H109" s="17" t="s">
        <v>2264</v>
      </c>
      <c r="I109" s="19" t="s">
        <v>2053</v>
      </c>
      <c r="J109" s="19" t="s">
        <v>2299</v>
      </c>
    </row>
    <row r="110" s="12" customFormat="1" ht="52.5" customHeight="1" outlineLevel="1" spans="1:10">
      <c r="A110" s="19"/>
      <c r="B110" s="19"/>
      <c r="C110" s="19" t="s">
        <v>2047</v>
      </c>
      <c r="D110" s="19" t="s">
        <v>2048</v>
      </c>
      <c r="E110" s="19" t="s">
        <v>2302</v>
      </c>
      <c r="F110" s="19" t="s">
        <v>2050</v>
      </c>
      <c r="G110" s="17" t="s">
        <v>2303</v>
      </c>
      <c r="H110" s="17" t="s">
        <v>2264</v>
      </c>
      <c r="I110" s="19" t="s">
        <v>2053</v>
      </c>
      <c r="J110" s="19" t="s">
        <v>2299</v>
      </c>
    </row>
    <row r="111" s="12" customFormat="1" ht="52.5" customHeight="1" outlineLevel="1" spans="1:10">
      <c r="A111" s="19"/>
      <c r="B111" s="19"/>
      <c r="C111" s="19" t="s">
        <v>2047</v>
      </c>
      <c r="D111" s="19" t="s">
        <v>2066</v>
      </c>
      <c r="E111" s="19" t="s">
        <v>2304</v>
      </c>
      <c r="F111" s="19" t="s">
        <v>2071</v>
      </c>
      <c r="G111" s="17" t="s">
        <v>2062</v>
      </c>
      <c r="H111" s="17" t="s">
        <v>2305</v>
      </c>
      <c r="I111" s="19" t="s">
        <v>2053</v>
      </c>
      <c r="J111" s="19" t="s">
        <v>2306</v>
      </c>
    </row>
    <row r="112" s="12" customFormat="1" ht="52.5" customHeight="1" outlineLevel="1" spans="1:10">
      <c r="A112" s="19"/>
      <c r="B112" s="19"/>
      <c r="C112" s="19" t="s">
        <v>2047</v>
      </c>
      <c r="D112" s="19" t="s">
        <v>2069</v>
      </c>
      <c r="E112" s="19" t="s">
        <v>2307</v>
      </c>
      <c r="F112" s="19" t="s">
        <v>2071</v>
      </c>
      <c r="G112" s="17" t="s">
        <v>2308</v>
      </c>
      <c r="H112" s="17"/>
      <c r="I112" s="19" t="s">
        <v>2143</v>
      </c>
      <c r="J112" s="19" t="s">
        <v>2309</v>
      </c>
    </row>
    <row r="113" s="12" customFormat="1" ht="52.5" customHeight="1" outlineLevel="1" spans="1:10">
      <c r="A113" s="19"/>
      <c r="B113" s="19"/>
      <c r="C113" s="19" t="s">
        <v>2054</v>
      </c>
      <c r="D113" s="19" t="s">
        <v>2073</v>
      </c>
      <c r="E113" s="19" t="s">
        <v>2310</v>
      </c>
      <c r="F113" s="19" t="s">
        <v>2071</v>
      </c>
      <c r="G113" s="17" t="s">
        <v>2311</v>
      </c>
      <c r="H113" s="17"/>
      <c r="I113" s="19" t="s">
        <v>2143</v>
      </c>
      <c r="J113" s="19" t="s">
        <v>2312</v>
      </c>
    </row>
    <row r="114" s="12" customFormat="1" ht="52.5" customHeight="1" outlineLevel="1" spans="1:10">
      <c r="A114" s="19"/>
      <c r="B114" s="19"/>
      <c r="C114" s="19" t="s">
        <v>2054</v>
      </c>
      <c r="D114" s="19" t="s">
        <v>2225</v>
      </c>
      <c r="E114" s="19" t="s">
        <v>2313</v>
      </c>
      <c r="F114" s="19" t="s">
        <v>2071</v>
      </c>
      <c r="G114" s="17" t="s">
        <v>2314</v>
      </c>
      <c r="H114" s="17"/>
      <c r="I114" s="19" t="s">
        <v>2143</v>
      </c>
      <c r="J114" s="19" t="s">
        <v>2315</v>
      </c>
    </row>
    <row r="115" s="12" customFormat="1" ht="52.5" customHeight="1" outlineLevel="1" spans="1:10">
      <c r="A115" s="19"/>
      <c r="B115" s="19"/>
      <c r="C115" s="19" t="s">
        <v>2059</v>
      </c>
      <c r="D115" s="19" t="s">
        <v>2060</v>
      </c>
      <c r="E115" s="19" t="s">
        <v>2316</v>
      </c>
      <c r="F115" s="19" t="s">
        <v>2050</v>
      </c>
      <c r="G115" s="17" t="s">
        <v>2068</v>
      </c>
      <c r="H115" s="17" t="s">
        <v>2058</v>
      </c>
      <c r="I115" s="19" t="s">
        <v>2053</v>
      </c>
      <c r="J115" s="19" t="s">
        <v>2280</v>
      </c>
    </row>
    <row r="116" s="12" customFormat="1" ht="52.5" customHeight="1" outlineLevel="1" spans="1:10">
      <c r="A116" s="19" t="s">
        <v>2317</v>
      </c>
      <c r="B116" s="19" t="s">
        <v>2318</v>
      </c>
      <c r="C116" s="19" t="s">
        <v>2047</v>
      </c>
      <c r="D116" s="19" t="s">
        <v>2048</v>
      </c>
      <c r="E116" s="19" t="s">
        <v>2319</v>
      </c>
      <c r="F116" s="19" t="s">
        <v>2071</v>
      </c>
      <c r="G116" s="17" t="s">
        <v>2320</v>
      </c>
      <c r="H116" s="17" t="s">
        <v>2264</v>
      </c>
      <c r="I116" s="19" t="s">
        <v>2053</v>
      </c>
      <c r="J116" s="19" t="s">
        <v>2321</v>
      </c>
    </row>
    <row r="117" s="12" customFormat="1" ht="52.5" customHeight="1" outlineLevel="1" spans="1:10">
      <c r="A117" s="19"/>
      <c r="B117" s="19"/>
      <c r="C117" s="19" t="s">
        <v>2047</v>
      </c>
      <c r="D117" s="19" t="s">
        <v>2066</v>
      </c>
      <c r="E117" s="19" t="s">
        <v>2322</v>
      </c>
      <c r="F117" s="19" t="s">
        <v>2071</v>
      </c>
      <c r="G117" s="17" t="s">
        <v>2072</v>
      </c>
      <c r="H117" s="17" t="s">
        <v>2058</v>
      </c>
      <c r="I117" s="19" t="s">
        <v>2053</v>
      </c>
      <c r="J117" s="19" t="s">
        <v>2322</v>
      </c>
    </row>
    <row r="118" s="12" customFormat="1" ht="52.5" customHeight="1" outlineLevel="1" spans="1:10">
      <c r="A118" s="19"/>
      <c r="B118" s="19"/>
      <c r="C118" s="19" t="s">
        <v>2047</v>
      </c>
      <c r="D118" s="19" t="s">
        <v>2069</v>
      </c>
      <c r="E118" s="19" t="s">
        <v>2323</v>
      </c>
      <c r="F118" s="19" t="s">
        <v>2071</v>
      </c>
      <c r="G118" s="17" t="s">
        <v>2072</v>
      </c>
      <c r="H118" s="17" t="s">
        <v>2058</v>
      </c>
      <c r="I118" s="19" t="s">
        <v>2053</v>
      </c>
      <c r="J118" s="19" t="s">
        <v>2324</v>
      </c>
    </row>
    <row r="119" s="12" customFormat="1" ht="52.5" customHeight="1" outlineLevel="1" spans="1:10">
      <c r="A119" s="19"/>
      <c r="B119" s="19"/>
      <c r="C119" s="19" t="s">
        <v>2054</v>
      </c>
      <c r="D119" s="19" t="s">
        <v>2055</v>
      </c>
      <c r="E119" s="19" t="s">
        <v>2325</v>
      </c>
      <c r="F119" s="19" t="s">
        <v>2071</v>
      </c>
      <c r="G119" s="17" t="s">
        <v>2326</v>
      </c>
      <c r="H119" s="17"/>
      <c r="I119" s="19" t="s">
        <v>2143</v>
      </c>
      <c r="J119" s="19" t="s">
        <v>2327</v>
      </c>
    </row>
    <row r="120" s="12" customFormat="1" ht="52.5" customHeight="1" outlineLevel="1" spans="1:10">
      <c r="A120" s="19"/>
      <c r="B120" s="19"/>
      <c r="C120" s="19" t="s">
        <v>2059</v>
      </c>
      <c r="D120" s="19" t="s">
        <v>2060</v>
      </c>
      <c r="E120" s="19" t="s">
        <v>2328</v>
      </c>
      <c r="F120" s="19" t="s">
        <v>2050</v>
      </c>
      <c r="G120" s="17" t="s">
        <v>2062</v>
      </c>
      <c r="H120" s="17" t="s">
        <v>2058</v>
      </c>
      <c r="I120" s="19" t="s">
        <v>2053</v>
      </c>
      <c r="J120" s="19" t="s">
        <v>2329</v>
      </c>
    </row>
    <row r="121" s="12" customFormat="1" ht="52.5" customHeight="1" outlineLevel="1" spans="1:10">
      <c r="A121" s="19" t="s">
        <v>2330</v>
      </c>
      <c r="B121" s="19" t="s">
        <v>2331</v>
      </c>
      <c r="C121" s="19" t="s">
        <v>2047</v>
      </c>
      <c r="D121" s="19" t="s">
        <v>2048</v>
      </c>
      <c r="E121" s="19" t="s">
        <v>2332</v>
      </c>
      <c r="F121" s="19" t="s">
        <v>2071</v>
      </c>
      <c r="G121" s="17" t="s">
        <v>2333</v>
      </c>
      <c r="H121" s="17" t="s">
        <v>2164</v>
      </c>
      <c r="I121" s="19" t="s">
        <v>2053</v>
      </c>
      <c r="J121" s="19" t="s">
        <v>2334</v>
      </c>
    </row>
    <row r="122" s="12" customFormat="1" ht="52.5" customHeight="1" outlineLevel="1" spans="1:10">
      <c r="A122" s="19"/>
      <c r="B122" s="19"/>
      <c r="C122" s="19" t="s">
        <v>2054</v>
      </c>
      <c r="D122" s="19" t="s">
        <v>2055</v>
      </c>
      <c r="E122" s="19" t="s">
        <v>2335</v>
      </c>
      <c r="F122" s="19" t="s">
        <v>2071</v>
      </c>
      <c r="G122" s="17" t="s">
        <v>2072</v>
      </c>
      <c r="H122" s="17" t="s">
        <v>2058</v>
      </c>
      <c r="I122" s="19" t="s">
        <v>2053</v>
      </c>
      <c r="J122" s="19" t="s">
        <v>2334</v>
      </c>
    </row>
    <row r="123" s="12" customFormat="1" ht="52.5" customHeight="1" outlineLevel="1" spans="1:10">
      <c r="A123" s="19"/>
      <c r="B123" s="19"/>
      <c r="C123" s="19" t="s">
        <v>2059</v>
      </c>
      <c r="D123" s="19" t="s">
        <v>2060</v>
      </c>
      <c r="E123" s="19" t="s">
        <v>2060</v>
      </c>
      <c r="F123" s="19" t="s">
        <v>2050</v>
      </c>
      <c r="G123" s="17" t="s">
        <v>2068</v>
      </c>
      <c r="H123" s="17" t="s">
        <v>2058</v>
      </c>
      <c r="I123" s="19" t="s">
        <v>2053</v>
      </c>
      <c r="J123" s="19" t="s">
        <v>2280</v>
      </c>
    </row>
    <row r="124" s="12" customFormat="1" ht="52.5" customHeight="1" outlineLevel="1" spans="1:10">
      <c r="A124" s="19" t="s">
        <v>2336</v>
      </c>
      <c r="B124" s="19" t="s">
        <v>2337</v>
      </c>
      <c r="C124" s="19" t="s">
        <v>2047</v>
      </c>
      <c r="D124" s="19" t="s">
        <v>2048</v>
      </c>
      <c r="E124" s="19" t="s">
        <v>2338</v>
      </c>
      <c r="F124" s="19" t="s">
        <v>2071</v>
      </c>
      <c r="G124" s="17" t="s">
        <v>2320</v>
      </c>
      <c r="H124" s="17" t="s">
        <v>2264</v>
      </c>
      <c r="I124" s="19" t="s">
        <v>2053</v>
      </c>
      <c r="J124" s="19" t="s">
        <v>2339</v>
      </c>
    </row>
    <row r="125" s="12" customFormat="1" ht="52.5" customHeight="1" outlineLevel="1" spans="1:10">
      <c r="A125" s="19"/>
      <c r="B125" s="19"/>
      <c r="C125" s="19" t="s">
        <v>2054</v>
      </c>
      <c r="D125" s="19" t="s">
        <v>2225</v>
      </c>
      <c r="E125" s="19" t="s">
        <v>2340</v>
      </c>
      <c r="F125" s="19" t="s">
        <v>2071</v>
      </c>
      <c r="G125" s="17" t="s">
        <v>2341</v>
      </c>
      <c r="H125" s="17"/>
      <c r="I125" s="19" t="s">
        <v>2143</v>
      </c>
      <c r="J125" s="19" t="s">
        <v>2342</v>
      </c>
    </row>
    <row r="126" s="12" customFormat="1" ht="52.5" customHeight="1" outlineLevel="1" spans="1:10">
      <c r="A126" s="19"/>
      <c r="B126" s="19"/>
      <c r="C126" s="19" t="s">
        <v>2059</v>
      </c>
      <c r="D126" s="19" t="s">
        <v>2060</v>
      </c>
      <c r="E126" s="19" t="s">
        <v>2343</v>
      </c>
      <c r="F126" s="19" t="s">
        <v>2050</v>
      </c>
      <c r="G126" s="17" t="s">
        <v>2068</v>
      </c>
      <c r="H126" s="17" t="s">
        <v>2058</v>
      </c>
      <c r="I126" s="19" t="s">
        <v>2053</v>
      </c>
      <c r="J126" s="19" t="s">
        <v>2280</v>
      </c>
    </row>
    <row r="127" s="12" customFormat="1" ht="52.5" customHeight="1" outlineLevel="1" spans="1:10">
      <c r="A127" s="19" t="s">
        <v>2344</v>
      </c>
      <c r="B127" s="19" t="s">
        <v>2345</v>
      </c>
      <c r="C127" s="19" t="s">
        <v>2047</v>
      </c>
      <c r="D127" s="19" t="s">
        <v>2069</v>
      </c>
      <c r="E127" s="19" t="s">
        <v>2346</v>
      </c>
      <c r="F127" s="19" t="s">
        <v>2071</v>
      </c>
      <c r="G127" s="17" t="s">
        <v>2072</v>
      </c>
      <c r="H127" s="17" t="s">
        <v>2058</v>
      </c>
      <c r="I127" s="19" t="s">
        <v>2053</v>
      </c>
      <c r="J127" s="19" t="s">
        <v>2347</v>
      </c>
    </row>
    <row r="128" s="12" customFormat="1" ht="52.5" customHeight="1" outlineLevel="1" spans="1:10">
      <c r="A128" s="19"/>
      <c r="B128" s="19"/>
      <c r="C128" s="19" t="s">
        <v>2054</v>
      </c>
      <c r="D128" s="19" t="s">
        <v>2225</v>
      </c>
      <c r="E128" s="19" t="s">
        <v>2348</v>
      </c>
      <c r="F128" s="19" t="s">
        <v>2071</v>
      </c>
      <c r="G128" s="17" t="s">
        <v>2349</v>
      </c>
      <c r="H128" s="17"/>
      <c r="I128" s="19" t="s">
        <v>2143</v>
      </c>
      <c r="J128" s="19" t="s">
        <v>2350</v>
      </c>
    </row>
    <row r="129" s="12" customFormat="1" ht="52.5" customHeight="1" outlineLevel="1" spans="1:10">
      <c r="A129" s="19"/>
      <c r="B129" s="19"/>
      <c r="C129" s="19" t="s">
        <v>2059</v>
      </c>
      <c r="D129" s="19" t="s">
        <v>2060</v>
      </c>
      <c r="E129" s="19" t="s">
        <v>2351</v>
      </c>
      <c r="F129" s="19" t="s">
        <v>2050</v>
      </c>
      <c r="G129" s="17" t="s">
        <v>2068</v>
      </c>
      <c r="H129" s="17" t="s">
        <v>2058</v>
      </c>
      <c r="I129" s="19" t="s">
        <v>2053</v>
      </c>
      <c r="J129" s="19" t="s">
        <v>2280</v>
      </c>
    </row>
    <row r="130" s="12" customFormat="1" ht="52.5" customHeight="1" outlineLevel="1" spans="1:10">
      <c r="A130" s="19" t="s">
        <v>2352</v>
      </c>
      <c r="B130" s="19" t="s">
        <v>2353</v>
      </c>
      <c r="C130" s="19" t="s">
        <v>2047</v>
      </c>
      <c r="D130" s="19" t="s">
        <v>2066</v>
      </c>
      <c r="E130" s="19" t="s">
        <v>2354</v>
      </c>
      <c r="F130" s="19" t="s">
        <v>2071</v>
      </c>
      <c r="G130" s="17" t="s">
        <v>2072</v>
      </c>
      <c r="H130" s="17" t="s">
        <v>2058</v>
      </c>
      <c r="I130" s="19" t="s">
        <v>2053</v>
      </c>
      <c r="J130" s="19" t="s">
        <v>2355</v>
      </c>
    </row>
    <row r="131" s="12" customFormat="1" ht="52.5" customHeight="1" outlineLevel="1" spans="1:10">
      <c r="A131" s="19"/>
      <c r="B131" s="19"/>
      <c r="C131" s="19" t="s">
        <v>2047</v>
      </c>
      <c r="D131" s="19" t="s">
        <v>2069</v>
      </c>
      <c r="E131" s="19" t="s">
        <v>2356</v>
      </c>
      <c r="F131" s="19" t="s">
        <v>2071</v>
      </c>
      <c r="G131" s="17" t="s">
        <v>2072</v>
      </c>
      <c r="H131" s="17" t="s">
        <v>2058</v>
      </c>
      <c r="I131" s="19" t="s">
        <v>2053</v>
      </c>
      <c r="J131" s="19" t="s">
        <v>2357</v>
      </c>
    </row>
    <row r="132" s="12" customFormat="1" ht="52.5" customHeight="1" outlineLevel="1" spans="1:10">
      <c r="A132" s="19"/>
      <c r="B132" s="19"/>
      <c r="C132" s="19" t="s">
        <v>2054</v>
      </c>
      <c r="D132" s="19" t="s">
        <v>2208</v>
      </c>
      <c r="E132" s="19" t="s">
        <v>2358</v>
      </c>
      <c r="F132" s="19" t="s">
        <v>2071</v>
      </c>
      <c r="G132" s="17" t="s">
        <v>2359</v>
      </c>
      <c r="H132" s="17"/>
      <c r="I132" s="19" t="s">
        <v>2143</v>
      </c>
      <c r="J132" s="19" t="s">
        <v>2360</v>
      </c>
    </row>
    <row r="133" s="12" customFormat="1" ht="52.5" customHeight="1" outlineLevel="1" spans="1:10">
      <c r="A133" s="19"/>
      <c r="B133" s="19"/>
      <c r="C133" s="19" t="s">
        <v>2059</v>
      </c>
      <c r="D133" s="19" t="s">
        <v>2060</v>
      </c>
      <c r="E133" s="19" t="s">
        <v>2351</v>
      </c>
      <c r="F133" s="19" t="s">
        <v>2050</v>
      </c>
      <c r="G133" s="17" t="s">
        <v>2068</v>
      </c>
      <c r="H133" s="17" t="s">
        <v>2058</v>
      </c>
      <c r="I133" s="19" t="s">
        <v>2053</v>
      </c>
      <c r="J133" s="19" t="s">
        <v>2280</v>
      </c>
    </row>
    <row r="134" s="12" customFormat="1" ht="52.5" customHeight="1" outlineLevel="1" spans="1:10">
      <c r="A134" s="19" t="s">
        <v>2361</v>
      </c>
      <c r="B134" s="19" t="s">
        <v>2362</v>
      </c>
      <c r="C134" s="19" t="s">
        <v>2047</v>
      </c>
      <c r="D134" s="19" t="s">
        <v>2069</v>
      </c>
      <c r="E134" s="19" t="s">
        <v>2363</v>
      </c>
      <c r="F134" s="19" t="s">
        <v>2071</v>
      </c>
      <c r="G134" s="17" t="s">
        <v>2072</v>
      </c>
      <c r="H134" s="17" t="s">
        <v>2058</v>
      </c>
      <c r="I134" s="19" t="s">
        <v>2053</v>
      </c>
      <c r="J134" s="19" t="s">
        <v>2364</v>
      </c>
    </row>
    <row r="135" s="12" customFormat="1" ht="52.5" customHeight="1" outlineLevel="1" spans="1:10">
      <c r="A135" s="19"/>
      <c r="B135" s="19"/>
      <c r="C135" s="19" t="s">
        <v>2054</v>
      </c>
      <c r="D135" s="19" t="s">
        <v>2225</v>
      </c>
      <c r="E135" s="19" t="s">
        <v>2348</v>
      </c>
      <c r="F135" s="19" t="s">
        <v>2071</v>
      </c>
      <c r="G135" s="17" t="s">
        <v>2349</v>
      </c>
      <c r="H135" s="17"/>
      <c r="I135" s="19" t="s">
        <v>2143</v>
      </c>
      <c r="J135" s="19" t="s">
        <v>2348</v>
      </c>
    </row>
    <row r="136" s="12" customFormat="1" ht="52.5" customHeight="1" outlineLevel="1" spans="1:10">
      <c r="A136" s="19"/>
      <c r="B136" s="19"/>
      <c r="C136" s="19" t="s">
        <v>2059</v>
      </c>
      <c r="D136" s="19" t="s">
        <v>2060</v>
      </c>
      <c r="E136" s="19" t="s">
        <v>2365</v>
      </c>
      <c r="F136" s="19" t="s">
        <v>2050</v>
      </c>
      <c r="G136" s="17" t="s">
        <v>2068</v>
      </c>
      <c r="H136" s="17" t="s">
        <v>2058</v>
      </c>
      <c r="I136" s="19" t="s">
        <v>2053</v>
      </c>
      <c r="J136" s="19" t="s">
        <v>2280</v>
      </c>
    </row>
    <row r="137" s="12" customFormat="1" ht="52.5" customHeight="1" spans="1:10">
      <c r="A137" s="17" t="s">
        <v>2366</v>
      </c>
      <c r="B137" s="18"/>
      <c r="C137" s="18"/>
      <c r="D137" s="18"/>
      <c r="E137" s="18"/>
      <c r="F137" s="18"/>
      <c r="G137" s="18"/>
      <c r="H137" s="18"/>
      <c r="I137" s="18"/>
      <c r="J137" s="18"/>
    </row>
    <row r="138" s="12" customFormat="1" ht="52.5" customHeight="1" outlineLevel="1" spans="1:10">
      <c r="A138" s="19" t="s">
        <v>2367</v>
      </c>
      <c r="B138" s="19" t="s">
        <v>2368</v>
      </c>
      <c r="C138" s="19" t="s">
        <v>2047</v>
      </c>
      <c r="D138" s="19" t="s">
        <v>2048</v>
      </c>
      <c r="E138" s="19" t="s">
        <v>2369</v>
      </c>
      <c r="F138" s="19" t="s">
        <v>2071</v>
      </c>
      <c r="G138" s="17" t="s">
        <v>2110</v>
      </c>
      <c r="H138" s="17" t="s">
        <v>2264</v>
      </c>
      <c r="I138" s="19" t="s">
        <v>2053</v>
      </c>
      <c r="J138" s="19" t="s">
        <v>2370</v>
      </c>
    </row>
    <row r="139" s="12" customFormat="1" ht="52.5" customHeight="1" outlineLevel="1" spans="1:10">
      <c r="A139" s="19"/>
      <c r="B139" s="19"/>
      <c r="C139" s="19" t="s">
        <v>2054</v>
      </c>
      <c r="D139" s="19" t="s">
        <v>2073</v>
      </c>
      <c r="E139" s="19" t="s">
        <v>2371</v>
      </c>
      <c r="F139" s="19" t="s">
        <v>2071</v>
      </c>
      <c r="G139" s="17" t="s">
        <v>2372</v>
      </c>
      <c r="H139" s="17"/>
      <c r="I139" s="19" t="s">
        <v>2143</v>
      </c>
      <c r="J139" s="19" t="s">
        <v>2373</v>
      </c>
    </row>
    <row r="140" s="12" customFormat="1" ht="52.5" customHeight="1" outlineLevel="1" spans="1:10">
      <c r="A140" s="19"/>
      <c r="B140" s="19"/>
      <c r="C140" s="19" t="s">
        <v>2059</v>
      </c>
      <c r="D140" s="19" t="s">
        <v>2060</v>
      </c>
      <c r="E140" s="19" t="s">
        <v>2374</v>
      </c>
      <c r="F140" s="19" t="s">
        <v>2050</v>
      </c>
      <c r="G140" s="17" t="s">
        <v>2062</v>
      </c>
      <c r="H140" s="17" t="s">
        <v>2058</v>
      </c>
      <c r="I140" s="19" t="s">
        <v>2053</v>
      </c>
      <c r="J140" s="19" t="s">
        <v>2375</v>
      </c>
    </row>
    <row r="141" s="12" customFormat="1" ht="52.5" customHeight="1" outlineLevel="1" spans="1:10">
      <c r="A141" s="19" t="s">
        <v>2376</v>
      </c>
      <c r="B141" s="19" t="s">
        <v>2377</v>
      </c>
      <c r="C141" s="19" t="s">
        <v>2047</v>
      </c>
      <c r="D141" s="19" t="s">
        <v>2048</v>
      </c>
      <c r="E141" s="19" t="s">
        <v>2378</v>
      </c>
      <c r="F141" s="19" t="s">
        <v>2050</v>
      </c>
      <c r="G141" s="17" t="s">
        <v>2174</v>
      </c>
      <c r="H141" s="17" t="s">
        <v>2058</v>
      </c>
      <c r="I141" s="19" t="s">
        <v>2053</v>
      </c>
      <c r="J141" s="19" t="s">
        <v>2379</v>
      </c>
    </row>
    <row r="142" s="12" customFormat="1" ht="52.5" customHeight="1" outlineLevel="1" spans="1:10">
      <c r="A142" s="19"/>
      <c r="B142" s="19"/>
      <c r="C142" s="19" t="s">
        <v>2047</v>
      </c>
      <c r="D142" s="19" t="s">
        <v>2066</v>
      </c>
      <c r="E142" s="19" t="s">
        <v>2380</v>
      </c>
      <c r="F142" s="19" t="s">
        <v>2071</v>
      </c>
      <c r="G142" s="17" t="s">
        <v>2072</v>
      </c>
      <c r="H142" s="17" t="s">
        <v>2058</v>
      </c>
      <c r="I142" s="19" t="s">
        <v>2053</v>
      </c>
      <c r="J142" s="19" t="s">
        <v>2381</v>
      </c>
    </row>
    <row r="143" s="12" customFormat="1" ht="52.5" customHeight="1" outlineLevel="1" spans="1:10">
      <c r="A143" s="19"/>
      <c r="B143" s="19"/>
      <c r="C143" s="19" t="s">
        <v>2047</v>
      </c>
      <c r="D143" s="19" t="s">
        <v>2069</v>
      </c>
      <c r="E143" s="19" t="s">
        <v>2382</v>
      </c>
      <c r="F143" s="19" t="s">
        <v>2050</v>
      </c>
      <c r="G143" s="17" t="s">
        <v>2174</v>
      </c>
      <c r="H143" s="17" t="s">
        <v>2058</v>
      </c>
      <c r="I143" s="19" t="s">
        <v>2053</v>
      </c>
      <c r="J143" s="19" t="s">
        <v>2383</v>
      </c>
    </row>
    <row r="144" s="12" customFormat="1" ht="52.5" customHeight="1" outlineLevel="1" spans="1:10">
      <c r="A144" s="19"/>
      <c r="B144" s="19"/>
      <c r="C144" s="19" t="s">
        <v>2054</v>
      </c>
      <c r="D144" s="19" t="s">
        <v>2055</v>
      </c>
      <c r="E144" s="19" t="s">
        <v>2384</v>
      </c>
      <c r="F144" s="19" t="s">
        <v>2227</v>
      </c>
      <c r="G144" s="17" t="s">
        <v>2139</v>
      </c>
      <c r="H144" s="17" t="s">
        <v>2058</v>
      </c>
      <c r="I144" s="19" t="s">
        <v>2053</v>
      </c>
      <c r="J144" s="19" t="s">
        <v>2385</v>
      </c>
    </row>
    <row r="145" s="12" customFormat="1" ht="52.5" customHeight="1" outlineLevel="1" spans="1:10">
      <c r="A145" s="19"/>
      <c r="B145" s="19"/>
      <c r="C145" s="19" t="s">
        <v>2059</v>
      </c>
      <c r="D145" s="19" t="s">
        <v>2060</v>
      </c>
      <c r="E145" s="19" t="s">
        <v>2386</v>
      </c>
      <c r="F145" s="19" t="s">
        <v>2050</v>
      </c>
      <c r="G145" s="17" t="s">
        <v>2117</v>
      </c>
      <c r="H145" s="17" t="s">
        <v>2058</v>
      </c>
      <c r="I145" s="19" t="s">
        <v>2053</v>
      </c>
      <c r="J145" s="19" t="s">
        <v>2387</v>
      </c>
    </row>
    <row r="146" s="12" customFormat="1" ht="52.5" customHeight="1" outlineLevel="1" spans="1:10">
      <c r="A146" s="19" t="s">
        <v>2388</v>
      </c>
      <c r="B146" s="19" t="s">
        <v>2389</v>
      </c>
      <c r="C146" s="19" t="s">
        <v>2047</v>
      </c>
      <c r="D146" s="19" t="s">
        <v>2048</v>
      </c>
      <c r="E146" s="19" t="s">
        <v>2378</v>
      </c>
      <c r="F146" s="19" t="s">
        <v>2050</v>
      </c>
      <c r="G146" s="17" t="s">
        <v>2174</v>
      </c>
      <c r="H146" s="17" t="s">
        <v>2058</v>
      </c>
      <c r="I146" s="19" t="s">
        <v>2053</v>
      </c>
      <c r="J146" s="19" t="s">
        <v>2379</v>
      </c>
    </row>
    <row r="147" s="12" customFormat="1" ht="52.5" customHeight="1" outlineLevel="1" spans="1:10">
      <c r="A147" s="19"/>
      <c r="B147" s="19"/>
      <c r="C147" s="19" t="s">
        <v>2047</v>
      </c>
      <c r="D147" s="19" t="s">
        <v>2066</v>
      </c>
      <c r="E147" s="19" t="s">
        <v>2380</v>
      </c>
      <c r="F147" s="19" t="s">
        <v>2071</v>
      </c>
      <c r="G147" s="17" t="s">
        <v>2072</v>
      </c>
      <c r="H147" s="17" t="s">
        <v>2058</v>
      </c>
      <c r="I147" s="19" t="s">
        <v>2053</v>
      </c>
      <c r="J147" s="19" t="s">
        <v>2381</v>
      </c>
    </row>
    <row r="148" s="12" customFormat="1" ht="52.5" customHeight="1" outlineLevel="1" spans="1:10">
      <c r="A148" s="19"/>
      <c r="B148" s="19"/>
      <c r="C148" s="19" t="s">
        <v>2047</v>
      </c>
      <c r="D148" s="19" t="s">
        <v>2069</v>
      </c>
      <c r="E148" s="19" t="s">
        <v>2382</v>
      </c>
      <c r="F148" s="19" t="s">
        <v>2227</v>
      </c>
      <c r="G148" s="17" t="s">
        <v>2174</v>
      </c>
      <c r="H148" s="17" t="s">
        <v>2058</v>
      </c>
      <c r="I148" s="19" t="s">
        <v>2053</v>
      </c>
      <c r="J148" s="19" t="s">
        <v>2383</v>
      </c>
    </row>
    <row r="149" s="12" customFormat="1" ht="52.5" customHeight="1" outlineLevel="1" spans="1:10">
      <c r="A149" s="19"/>
      <c r="B149" s="19"/>
      <c r="C149" s="19" t="s">
        <v>2054</v>
      </c>
      <c r="D149" s="19" t="s">
        <v>2055</v>
      </c>
      <c r="E149" s="19" t="s">
        <v>2390</v>
      </c>
      <c r="F149" s="19" t="s">
        <v>2050</v>
      </c>
      <c r="G149" s="17" t="s">
        <v>2062</v>
      </c>
      <c r="H149" s="17" t="s">
        <v>2058</v>
      </c>
      <c r="I149" s="19" t="s">
        <v>2053</v>
      </c>
      <c r="J149" s="19" t="s">
        <v>2391</v>
      </c>
    </row>
    <row r="150" s="12" customFormat="1" ht="52.5" customHeight="1" outlineLevel="1" spans="1:10">
      <c r="A150" s="19"/>
      <c r="B150" s="19"/>
      <c r="C150" s="19" t="s">
        <v>2059</v>
      </c>
      <c r="D150" s="19" t="s">
        <v>2060</v>
      </c>
      <c r="E150" s="19" t="s">
        <v>2386</v>
      </c>
      <c r="F150" s="19" t="s">
        <v>2050</v>
      </c>
      <c r="G150" s="17" t="s">
        <v>2062</v>
      </c>
      <c r="H150" s="17" t="s">
        <v>2058</v>
      </c>
      <c r="I150" s="19" t="s">
        <v>2053</v>
      </c>
      <c r="J150" s="19" t="s">
        <v>2387</v>
      </c>
    </row>
    <row r="151" s="12" customFormat="1" ht="52.5" customHeight="1" outlineLevel="1" spans="1:10">
      <c r="A151" s="19" t="s">
        <v>2392</v>
      </c>
      <c r="B151" s="19" t="s">
        <v>2393</v>
      </c>
      <c r="C151" s="19" t="s">
        <v>2047</v>
      </c>
      <c r="D151" s="19" t="s">
        <v>2048</v>
      </c>
      <c r="E151" s="19" t="s">
        <v>2394</v>
      </c>
      <c r="F151" s="19" t="s">
        <v>2050</v>
      </c>
      <c r="G151" s="17" t="s">
        <v>2198</v>
      </c>
      <c r="H151" s="17" t="s">
        <v>2395</v>
      </c>
      <c r="I151" s="19" t="s">
        <v>2053</v>
      </c>
      <c r="J151" s="19" t="s">
        <v>2396</v>
      </c>
    </row>
    <row r="152" s="12" customFormat="1" ht="52.5" customHeight="1" outlineLevel="1" spans="1:10">
      <c r="A152" s="19"/>
      <c r="B152" s="19"/>
      <c r="C152" s="19" t="s">
        <v>2054</v>
      </c>
      <c r="D152" s="19" t="s">
        <v>2055</v>
      </c>
      <c r="E152" s="19" t="s">
        <v>2397</v>
      </c>
      <c r="F152" s="19" t="s">
        <v>2071</v>
      </c>
      <c r="G152" s="17" t="s">
        <v>2398</v>
      </c>
      <c r="H152" s="17"/>
      <c r="I152" s="19" t="s">
        <v>2143</v>
      </c>
      <c r="J152" s="19" t="s">
        <v>2399</v>
      </c>
    </row>
    <row r="153" s="12" customFormat="1" ht="52.5" customHeight="1" outlineLevel="1" spans="1:10">
      <c r="A153" s="19"/>
      <c r="B153" s="19"/>
      <c r="C153" s="19" t="s">
        <v>2059</v>
      </c>
      <c r="D153" s="19" t="s">
        <v>2060</v>
      </c>
      <c r="E153" s="19" t="s">
        <v>2400</v>
      </c>
      <c r="F153" s="19" t="s">
        <v>2050</v>
      </c>
      <c r="G153" s="17" t="s">
        <v>2062</v>
      </c>
      <c r="H153" s="17" t="s">
        <v>2058</v>
      </c>
      <c r="I153" s="19" t="s">
        <v>2053</v>
      </c>
      <c r="J153" s="19" t="s">
        <v>2401</v>
      </c>
    </row>
    <row r="154" s="12" customFormat="1" ht="52.5" customHeight="1" outlineLevel="1" spans="1:10">
      <c r="A154" s="19" t="s">
        <v>2402</v>
      </c>
      <c r="B154" s="19" t="s">
        <v>2368</v>
      </c>
      <c r="C154" s="19" t="s">
        <v>2047</v>
      </c>
      <c r="D154" s="19" t="s">
        <v>2048</v>
      </c>
      <c r="E154" s="19" t="s">
        <v>2369</v>
      </c>
      <c r="F154" s="19" t="s">
        <v>2071</v>
      </c>
      <c r="G154" s="17" t="s">
        <v>2110</v>
      </c>
      <c r="H154" s="17" t="s">
        <v>2264</v>
      </c>
      <c r="I154" s="19" t="s">
        <v>2053</v>
      </c>
      <c r="J154" s="19" t="s">
        <v>2403</v>
      </c>
    </row>
    <row r="155" s="12" customFormat="1" ht="52.5" customHeight="1" outlineLevel="1" spans="1:10">
      <c r="A155" s="19"/>
      <c r="B155" s="19"/>
      <c r="C155" s="19" t="s">
        <v>2054</v>
      </c>
      <c r="D155" s="19" t="s">
        <v>2055</v>
      </c>
      <c r="E155" s="19" t="s">
        <v>2371</v>
      </c>
      <c r="F155" s="19" t="s">
        <v>2071</v>
      </c>
      <c r="G155" s="17" t="s">
        <v>2372</v>
      </c>
      <c r="H155" s="17"/>
      <c r="I155" s="19" t="s">
        <v>2143</v>
      </c>
      <c r="J155" s="19" t="s">
        <v>2404</v>
      </c>
    </row>
    <row r="156" s="12" customFormat="1" ht="52.5" customHeight="1" outlineLevel="1" spans="1:10">
      <c r="A156" s="19"/>
      <c r="B156" s="19"/>
      <c r="C156" s="19" t="s">
        <v>2059</v>
      </c>
      <c r="D156" s="19" t="s">
        <v>2060</v>
      </c>
      <c r="E156" s="19" t="s">
        <v>2374</v>
      </c>
      <c r="F156" s="19" t="s">
        <v>2050</v>
      </c>
      <c r="G156" s="17" t="s">
        <v>2062</v>
      </c>
      <c r="H156" s="17" t="s">
        <v>2058</v>
      </c>
      <c r="I156" s="19" t="s">
        <v>2053</v>
      </c>
      <c r="J156" s="19" t="s">
        <v>2375</v>
      </c>
    </row>
    <row r="157" s="12" customFormat="1" ht="52.5" customHeight="1" outlineLevel="1" spans="1:10">
      <c r="A157" s="19" t="s">
        <v>2405</v>
      </c>
      <c r="B157" s="19" t="s">
        <v>2368</v>
      </c>
      <c r="C157" s="19" t="s">
        <v>2047</v>
      </c>
      <c r="D157" s="19" t="s">
        <v>2048</v>
      </c>
      <c r="E157" s="19" t="s">
        <v>2369</v>
      </c>
      <c r="F157" s="19" t="s">
        <v>2071</v>
      </c>
      <c r="G157" s="17" t="s">
        <v>2110</v>
      </c>
      <c r="H157" s="17" t="s">
        <v>2264</v>
      </c>
      <c r="I157" s="19" t="s">
        <v>2053</v>
      </c>
      <c r="J157" s="19" t="s">
        <v>2370</v>
      </c>
    </row>
    <row r="158" s="12" customFormat="1" ht="52.5" customHeight="1" outlineLevel="1" spans="1:10">
      <c r="A158" s="19"/>
      <c r="B158" s="19"/>
      <c r="C158" s="19" t="s">
        <v>2054</v>
      </c>
      <c r="D158" s="19" t="s">
        <v>2055</v>
      </c>
      <c r="E158" s="19" t="s">
        <v>2371</v>
      </c>
      <c r="F158" s="19" t="s">
        <v>2071</v>
      </c>
      <c r="G158" s="17" t="s">
        <v>2372</v>
      </c>
      <c r="H158" s="17"/>
      <c r="I158" s="19" t="s">
        <v>2143</v>
      </c>
      <c r="J158" s="19" t="s">
        <v>2404</v>
      </c>
    </row>
    <row r="159" s="12" customFormat="1" ht="52.5" customHeight="1" outlineLevel="1" spans="1:10">
      <c r="A159" s="19"/>
      <c r="B159" s="19"/>
      <c r="C159" s="19" t="s">
        <v>2059</v>
      </c>
      <c r="D159" s="19" t="s">
        <v>2060</v>
      </c>
      <c r="E159" s="19" t="s">
        <v>2374</v>
      </c>
      <c r="F159" s="19" t="s">
        <v>2050</v>
      </c>
      <c r="G159" s="17" t="s">
        <v>2062</v>
      </c>
      <c r="H159" s="17" t="s">
        <v>2058</v>
      </c>
      <c r="I159" s="19" t="s">
        <v>2053</v>
      </c>
      <c r="J159" s="19" t="s">
        <v>2375</v>
      </c>
    </row>
    <row r="160" s="12" customFormat="1" ht="52.5" customHeight="1" outlineLevel="1" spans="1:10">
      <c r="A160" s="19" t="s">
        <v>2406</v>
      </c>
      <c r="B160" s="19" t="s">
        <v>2368</v>
      </c>
      <c r="C160" s="19" t="s">
        <v>2047</v>
      </c>
      <c r="D160" s="19" t="s">
        <v>2048</v>
      </c>
      <c r="E160" s="19" t="s">
        <v>2369</v>
      </c>
      <c r="F160" s="19" t="s">
        <v>2071</v>
      </c>
      <c r="G160" s="17" t="s">
        <v>2110</v>
      </c>
      <c r="H160" s="17" t="s">
        <v>2264</v>
      </c>
      <c r="I160" s="19" t="s">
        <v>2053</v>
      </c>
      <c r="J160" s="19" t="s">
        <v>2370</v>
      </c>
    </row>
    <row r="161" s="12" customFormat="1" ht="52.5" customHeight="1" outlineLevel="1" spans="1:10">
      <c r="A161" s="19"/>
      <c r="B161" s="19"/>
      <c r="C161" s="19" t="s">
        <v>2054</v>
      </c>
      <c r="D161" s="19" t="s">
        <v>2055</v>
      </c>
      <c r="E161" s="19" t="s">
        <v>2371</v>
      </c>
      <c r="F161" s="19" t="s">
        <v>2071</v>
      </c>
      <c r="G161" s="17" t="s">
        <v>2372</v>
      </c>
      <c r="H161" s="17"/>
      <c r="I161" s="19" t="s">
        <v>2143</v>
      </c>
      <c r="J161" s="19" t="s">
        <v>2373</v>
      </c>
    </row>
    <row r="162" s="12" customFormat="1" ht="52.5" customHeight="1" outlineLevel="1" spans="1:10">
      <c r="A162" s="19"/>
      <c r="B162" s="19"/>
      <c r="C162" s="19" t="s">
        <v>2059</v>
      </c>
      <c r="D162" s="19" t="s">
        <v>2060</v>
      </c>
      <c r="E162" s="19" t="s">
        <v>2374</v>
      </c>
      <c r="F162" s="19" t="s">
        <v>2050</v>
      </c>
      <c r="G162" s="17" t="s">
        <v>2062</v>
      </c>
      <c r="H162" s="17" t="s">
        <v>2058</v>
      </c>
      <c r="I162" s="19" t="s">
        <v>2053</v>
      </c>
      <c r="J162" s="19" t="s">
        <v>2407</v>
      </c>
    </row>
    <row r="163" s="12" customFormat="1" ht="52.5" customHeight="1" outlineLevel="1" spans="1:10">
      <c r="A163" s="19" t="s">
        <v>2408</v>
      </c>
      <c r="B163" s="19" t="s">
        <v>2409</v>
      </c>
      <c r="C163" s="19" t="s">
        <v>2047</v>
      </c>
      <c r="D163" s="19" t="s">
        <v>2048</v>
      </c>
      <c r="E163" s="19" t="s">
        <v>2410</v>
      </c>
      <c r="F163" s="19" t="s">
        <v>2071</v>
      </c>
      <c r="G163" s="17" t="s">
        <v>2411</v>
      </c>
      <c r="H163" s="17" t="s">
        <v>2252</v>
      </c>
      <c r="I163" s="19" t="s">
        <v>2053</v>
      </c>
      <c r="J163" s="19" t="s">
        <v>2410</v>
      </c>
    </row>
    <row r="164" s="12" customFormat="1" ht="52.5" customHeight="1" outlineLevel="1" spans="1:10">
      <c r="A164" s="19"/>
      <c r="B164" s="19"/>
      <c r="C164" s="19" t="s">
        <v>2054</v>
      </c>
      <c r="D164" s="19" t="s">
        <v>2055</v>
      </c>
      <c r="E164" s="19" t="s">
        <v>2412</v>
      </c>
      <c r="F164" s="19" t="s">
        <v>2071</v>
      </c>
      <c r="G164" s="17" t="s">
        <v>2398</v>
      </c>
      <c r="H164" s="17"/>
      <c r="I164" s="19" t="s">
        <v>2143</v>
      </c>
      <c r="J164" s="19" t="s">
        <v>2412</v>
      </c>
    </row>
    <row r="165" s="12" customFormat="1" ht="52.5" customHeight="1" outlineLevel="1" spans="1:10">
      <c r="A165" s="19"/>
      <c r="B165" s="19"/>
      <c r="C165" s="19" t="s">
        <v>2059</v>
      </c>
      <c r="D165" s="19" t="s">
        <v>2060</v>
      </c>
      <c r="E165" s="19" t="s">
        <v>2060</v>
      </c>
      <c r="F165" s="19" t="s">
        <v>2050</v>
      </c>
      <c r="G165" s="17" t="s">
        <v>2062</v>
      </c>
      <c r="H165" s="17" t="s">
        <v>2058</v>
      </c>
      <c r="I165" s="19" t="s">
        <v>2053</v>
      </c>
      <c r="J165" s="19" t="s">
        <v>2413</v>
      </c>
    </row>
    <row r="166" s="12" customFormat="1" ht="52.5" customHeight="1" outlineLevel="1" spans="1:10">
      <c r="A166" s="19" t="s">
        <v>2414</v>
      </c>
      <c r="B166" s="19" t="s">
        <v>2415</v>
      </c>
      <c r="C166" s="19" t="s">
        <v>2047</v>
      </c>
      <c r="D166" s="19" t="s">
        <v>2048</v>
      </c>
      <c r="E166" s="19" t="s">
        <v>2416</v>
      </c>
      <c r="F166" s="19" t="s">
        <v>2071</v>
      </c>
      <c r="G166" s="17" t="s">
        <v>2062</v>
      </c>
      <c r="H166" s="17" t="s">
        <v>2058</v>
      </c>
      <c r="I166" s="19" t="s">
        <v>2053</v>
      </c>
      <c r="J166" s="19" t="s">
        <v>2417</v>
      </c>
    </row>
    <row r="167" s="12" customFormat="1" ht="52.5" customHeight="1" outlineLevel="1" spans="1:10">
      <c r="A167" s="19"/>
      <c r="B167" s="19"/>
      <c r="C167" s="19" t="s">
        <v>2054</v>
      </c>
      <c r="D167" s="19" t="s">
        <v>2225</v>
      </c>
      <c r="E167" s="19" t="s">
        <v>2418</v>
      </c>
      <c r="F167" s="19" t="s">
        <v>2050</v>
      </c>
      <c r="G167" s="17" t="s">
        <v>2062</v>
      </c>
      <c r="H167" s="17" t="s">
        <v>2058</v>
      </c>
      <c r="I167" s="19" t="s">
        <v>2053</v>
      </c>
      <c r="J167" s="19" t="s">
        <v>2417</v>
      </c>
    </row>
    <row r="168" s="12" customFormat="1" ht="52.5" customHeight="1" outlineLevel="1" spans="1:10">
      <c r="A168" s="19"/>
      <c r="B168" s="19"/>
      <c r="C168" s="19" t="s">
        <v>2059</v>
      </c>
      <c r="D168" s="19" t="s">
        <v>2060</v>
      </c>
      <c r="E168" s="19" t="s">
        <v>2419</v>
      </c>
      <c r="F168" s="19" t="s">
        <v>2050</v>
      </c>
      <c r="G168" s="17" t="s">
        <v>2068</v>
      </c>
      <c r="H168" s="17" t="s">
        <v>2058</v>
      </c>
      <c r="I168" s="19" t="s">
        <v>2053</v>
      </c>
      <c r="J168" s="19" t="s">
        <v>2417</v>
      </c>
    </row>
    <row r="169" s="12" customFormat="1" ht="52.5" customHeight="1" outlineLevel="1" spans="1:10">
      <c r="A169" s="19" t="s">
        <v>2420</v>
      </c>
      <c r="B169" s="19" t="s">
        <v>2421</v>
      </c>
      <c r="C169" s="19" t="s">
        <v>2047</v>
      </c>
      <c r="D169" s="19" t="s">
        <v>2069</v>
      </c>
      <c r="E169" s="19" t="s">
        <v>2422</v>
      </c>
      <c r="F169" s="19" t="s">
        <v>2071</v>
      </c>
      <c r="G169" s="17" t="s">
        <v>2072</v>
      </c>
      <c r="H169" s="17" t="s">
        <v>2058</v>
      </c>
      <c r="I169" s="19" t="s">
        <v>2053</v>
      </c>
      <c r="J169" s="19" t="s">
        <v>2423</v>
      </c>
    </row>
    <row r="170" s="12" customFormat="1" ht="52.5" customHeight="1" outlineLevel="1" spans="1:10">
      <c r="A170" s="19"/>
      <c r="B170" s="19"/>
      <c r="C170" s="19" t="s">
        <v>2054</v>
      </c>
      <c r="D170" s="19" t="s">
        <v>2055</v>
      </c>
      <c r="E170" s="19" t="s">
        <v>2424</v>
      </c>
      <c r="F170" s="19" t="s">
        <v>2050</v>
      </c>
      <c r="G170" s="17" t="s">
        <v>2174</v>
      </c>
      <c r="H170" s="17" t="s">
        <v>2058</v>
      </c>
      <c r="I170" s="19" t="s">
        <v>2053</v>
      </c>
      <c r="J170" s="19" t="s">
        <v>2424</v>
      </c>
    </row>
    <row r="171" s="12" customFormat="1" ht="52.5" customHeight="1" outlineLevel="1" spans="1:10">
      <c r="A171" s="19"/>
      <c r="B171" s="19"/>
      <c r="C171" s="19" t="s">
        <v>2059</v>
      </c>
      <c r="D171" s="19" t="s">
        <v>2060</v>
      </c>
      <c r="E171" s="19" t="s">
        <v>2425</v>
      </c>
      <c r="F171" s="19" t="s">
        <v>2050</v>
      </c>
      <c r="G171" s="17" t="s">
        <v>2117</v>
      </c>
      <c r="H171" s="17" t="s">
        <v>2058</v>
      </c>
      <c r="I171" s="19" t="s">
        <v>2053</v>
      </c>
      <c r="J171" s="19" t="s">
        <v>2426</v>
      </c>
    </row>
    <row r="172" s="12" customFormat="1" ht="52.5" customHeight="1" outlineLevel="1" spans="1:10">
      <c r="A172" s="19" t="s">
        <v>2427</v>
      </c>
      <c r="B172" s="19" t="s">
        <v>2428</v>
      </c>
      <c r="C172" s="19" t="s">
        <v>2047</v>
      </c>
      <c r="D172" s="19" t="s">
        <v>2048</v>
      </c>
      <c r="E172" s="19" t="s">
        <v>2429</v>
      </c>
      <c r="F172" s="19" t="s">
        <v>2050</v>
      </c>
      <c r="G172" s="17" t="s">
        <v>2430</v>
      </c>
      <c r="H172" s="17" t="s">
        <v>2264</v>
      </c>
      <c r="I172" s="19" t="s">
        <v>2053</v>
      </c>
      <c r="J172" s="19" t="s">
        <v>2429</v>
      </c>
    </row>
    <row r="173" s="12" customFormat="1" ht="52.5" customHeight="1" outlineLevel="1" spans="1:10">
      <c r="A173" s="19"/>
      <c r="B173" s="19"/>
      <c r="C173" s="19" t="s">
        <v>2047</v>
      </c>
      <c r="D173" s="19" t="s">
        <v>2066</v>
      </c>
      <c r="E173" s="19" t="s">
        <v>2431</v>
      </c>
      <c r="F173" s="19" t="s">
        <v>2050</v>
      </c>
      <c r="G173" s="17" t="s">
        <v>2430</v>
      </c>
      <c r="H173" s="17" t="s">
        <v>2264</v>
      </c>
      <c r="I173" s="19" t="s">
        <v>2053</v>
      </c>
      <c r="J173" s="19" t="s">
        <v>2431</v>
      </c>
    </row>
    <row r="174" s="12" customFormat="1" ht="52.5" customHeight="1" outlineLevel="1" spans="1:10">
      <c r="A174" s="19"/>
      <c r="B174" s="19"/>
      <c r="C174" s="19" t="s">
        <v>2054</v>
      </c>
      <c r="D174" s="19" t="s">
        <v>2055</v>
      </c>
      <c r="E174" s="19" t="s">
        <v>2290</v>
      </c>
      <c r="F174" s="19" t="s">
        <v>2071</v>
      </c>
      <c r="G174" s="17" t="s">
        <v>2072</v>
      </c>
      <c r="H174" s="17" t="s">
        <v>2058</v>
      </c>
      <c r="I174" s="19" t="s">
        <v>2053</v>
      </c>
      <c r="J174" s="19" t="s">
        <v>2432</v>
      </c>
    </row>
    <row r="175" s="12" customFormat="1" ht="52.5" customHeight="1" outlineLevel="1" spans="1:10">
      <c r="A175" s="19"/>
      <c r="B175" s="19"/>
      <c r="C175" s="19" t="s">
        <v>2059</v>
      </c>
      <c r="D175" s="19" t="s">
        <v>2060</v>
      </c>
      <c r="E175" s="19" t="s">
        <v>2211</v>
      </c>
      <c r="F175" s="19" t="s">
        <v>2050</v>
      </c>
      <c r="G175" s="17" t="s">
        <v>2062</v>
      </c>
      <c r="H175" s="17" t="s">
        <v>2058</v>
      </c>
      <c r="I175" s="19" t="s">
        <v>2053</v>
      </c>
      <c r="J175" s="19" t="s">
        <v>2433</v>
      </c>
    </row>
    <row r="176" s="12" customFormat="1" ht="52.5" customHeight="1" outlineLevel="1" spans="1:10">
      <c r="A176" s="19" t="s">
        <v>2434</v>
      </c>
      <c r="B176" s="19" t="s">
        <v>2435</v>
      </c>
      <c r="C176" s="19" t="s">
        <v>2047</v>
      </c>
      <c r="D176" s="19" t="s">
        <v>2048</v>
      </c>
      <c r="E176" s="19" t="s">
        <v>2378</v>
      </c>
      <c r="F176" s="19" t="s">
        <v>2050</v>
      </c>
      <c r="G176" s="17" t="s">
        <v>2174</v>
      </c>
      <c r="H176" s="17" t="s">
        <v>2058</v>
      </c>
      <c r="I176" s="19" t="s">
        <v>2053</v>
      </c>
      <c r="J176" s="19" t="s">
        <v>2379</v>
      </c>
    </row>
    <row r="177" s="12" customFormat="1" ht="52.5" customHeight="1" outlineLevel="1" spans="1:10">
      <c r="A177" s="19"/>
      <c r="B177" s="19"/>
      <c r="C177" s="19" t="s">
        <v>2047</v>
      </c>
      <c r="D177" s="19" t="s">
        <v>2066</v>
      </c>
      <c r="E177" s="19" t="s">
        <v>2380</v>
      </c>
      <c r="F177" s="19" t="s">
        <v>2071</v>
      </c>
      <c r="G177" s="17" t="s">
        <v>2072</v>
      </c>
      <c r="H177" s="17" t="s">
        <v>2058</v>
      </c>
      <c r="I177" s="19" t="s">
        <v>2053</v>
      </c>
      <c r="J177" s="19" t="s">
        <v>2381</v>
      </c>
    </row>
    <row r="178" s="12" customFormat="1" ht="52.5" customHeight="1" outlineLevel="1" spans="1:10">
      <c r="A178" s="19"/>
      <c r="B178" s="19"/>
      <c r="C178" s="19" t="s">
        <v>2047</v>
      </c>
      <c r="D178" s="19" t="s">
        <v>2069</v>
      </c>
      <c r="E178" s="19" t="s">
        <v>2382</v>
      </c>
      <c r="F178" s="19" t="s">
        <v>2071</v>
      </c>
      <c r="G178" s="17" t="s">
        <v>2174</v>
      </c>
      <c r="H178" s="17" t="s">
        <v>2058</v>
      </c>
      <c r="I178" s="19" t="s">
        <v>2053</v>
      </c>
      <c r="J178" s="19" t="s">
        <v>2383</v>
      </c>
    </row>
    <row r="179" s="12" customFormat="1" ht="52.5" customHeight="1" outlineLevel="1" spans="1:10">
      <c r="A179" s="19"/>
      <c r="B179" s="19"/>
      <c r="C179" s="19" t="s">
        <v>2054</v>
      </c>
      <c r="D179" s="19" t="s">
        <v>2055</v>
      </c>
      <c r="E179" s="19" t="s">
        <v>2390</v>
      </c>
      <c r="F179" s="19" t="s">
        <v>2050</v>
      </c>
      <c r="G179" s="17" t="s">
        <v>2062</v>
      </c>
      <c r="H179" s="17" t="s">
        <v>2058</v>
      </c>
      <c r="I179" s="19" t="s">
        <v>2053</v>
      </c>
      <c r="J179" s="19" t="s">
        <v>2391</v>
      </c>
    </row>
    <row r="180" s="12" customFormat="1" ht="52.5" customHeight="1" outlineLevel="1" spans="1:10">
      <c r="A180" s="19"/>
      <c r="B180" s="19"/>
      <c r="C180" s="19" t="s">
        <v>2059</v>
      </c>
      <c r="D180" s="19" t="s">
        <v>2060</v>
      </c>
      <c r="E180" s="19" t="s">
        <v>2386</v>
      </c>
      <c r="F180" s="19" t="s">
        <v>2050</v>
      </c>
      <c r="G180" s="17" t="s">
        <v>2062</v>
      </c>
      <c r="H180" s="17" t="s">
        <v>2058</v>
      </c>
      <c r="I180" s="19" t="s">
        <v>2053</v>
      </c>
      <c r="J180" s="19" t="s">
        <v>2387</v>
      </c>
    </row>
    <row r="181" s="12" customFormat="1" ht="52.5" customHeight="1" outlineLevel="1" spans="1:10">
      <c r="A181" s="19" t="s">
        <v>2436</v>
      </c>
      <c r="B181" s="19" t="s">
        <v>2437</v>
      </c>
      <c r="C181" s="19" t="s">
        <v>2047</v>
      </c>
      <c r="D181" s="19" t="s">
        <v>2069</v>
      </c>
      <c r="E181" s="19" t="s">
        <v>2438</v>
      </c>
      <c r="F181" s="19" t="s">
        <v>2071</v>
      </c>
      <c r="G181" s="17" t="s">
        <v>2072</v>
      </c>
      <c r="H181" s="17" t="s">
        <v>2058</v>
      </c>
      <c r="I181" s="19" t="s">
        <v>2053</v>
      </c>
      <c r="J181" s="19" t="s">
        <v>2438</v>
      </c>
    </row>
    <row r="182" s="12" customFormat="1" ht="52.5" customHeight="1" outlineLevel="1" spans="1:10">
      <c r="A182" s="19"/>
      <c r="B182" s="19"/>
      <c r="C182" s="19" t="s">
        <v>2054</v>
      </c>
      <c r="D182" s="19" t="s">
        <v>2055</v>
      </c>
      <c r="E182" s="19" t="s">
        <v>2439</v>
      </c>
      <c r="F182" s="19" t="s">
        <v>2071</v>
      </c>
      <c r="G182" s="17" t="s">
        <v>1298</v>
      </c>
      <c r="H182" s="17"/>
      <c r="I182" s="19" t="s">
        <v>2143</v>
      </c>
      <c r="J182" s="19" t="s">
        <v>2439</v>
      </c>
    </row>
    <row r="183" s="12" customFormat="1" ht="52.5" customHeight="1" outlineLevel="1" spans="1:10">
      <c r="A183" s="19"/>
      <c r="B183" s="19"/>
      <c r="C183" s="19" t="s">
        <v>2059</v>
      </c>
      <c r="D183" s="19" t="s">
        <v>2060</v>
      </c>
      <c r="E183" s="19" t="s">
        <v>2440</v>
      </c>
      <c r="F183" s="19" t="s">
        <v>2050</v>
      </c>
      <c r="G183" s="17" t="s">
        <v>2117</v>
      </c>
      <c r="H183" s="17" t="s">
        <v>2058</v>
      </c>
      <c r="I183" s="19" t="s">
        <v>2053</v>
      </c>
      <c r="J183" s="19" t="s">
        <v>2440</v>
      </c>
    </row>
    <row r="184" s="12" customFormat="1" ht="52.5" customHeight="1" outlineLevel="1" spans="1:10">
      <c r="A184" s="19"/>
      <c r="B184" s="19"/>
      <c r="C184" s="19" t="s">
        <v>2059</v>
      </c>
      <c r="D184" s="19" t="s">
        <v>2060</v>
      </c>
      <c r="E184" s="19" t="s">
        <v>2441</v>
      </c>
      <c r="F184" s="19" t="s">
        <v>2050</v>
      </c>
      <c r="G184" s="17" t="s">
        <v>2117</v>
      </c>
      <c r="H184" s="17" t="s">
        <v>2058</v>
      </c>
      <c r="I184" s="19" t="s">
        <v>2053</v>
      </c>
      <c r="J184" s="19" t="s">
        <v>2441</v>
      </c>
    </row>
    <row r="185" s="12" customFormat="1" ht="52.5" customHeight="1" outlineLevel="1" spans="1:10">
      <c r="A185" s="19" t="s">
        <v>2442</v>
      </c>
      <c r="B185" s="19" t="s">
        <v>2443</v>
      </c>
      <c r="C185" s="19" t="s">
        <v>2047</v>
      </c>
      <c r="D185" s="19" t="s">
        <v>2048</v>
      </c>
      <c r="E185" s="19" t="s">
        <v>2378</v>
      </c>
      <c r="F185" s="19" t="s">
        <v>2050</v>
      </c>
      <c r="G185" s="17" t="s">
        <v>2174</v>
      </c>
      <c r="H185" s="17" t="s">
        <v>2058</v>
      </c>
      <c r="I185" s="19" t="s">
        <v>2053</v>
      </c>
      <c r="J185" s="19" t="s">
        <v>2379</v>
      </c>
    </row>
    <row r="186" s="12" customFormat="1" ht="52.5" customHeight="1" outlineLevel="1" spans="1:10">
      <c r="A186" s="19"/>
      <c r="B186" s="19"/>
      <c r="C186" s="19" t="s">
        <v>2047</v>
      </c>
      <c r="D186" s="19" t="s">
        <v>2066</v>
      </c>
      <c r="E186" s="19" t="s">
        <v>2380</v>
      </c>
      <c r="F186" s="19" t="s">
        <v>2071</v>
      </c>
      <c r="G186" s="17" t="s">
        <v>2072</v>
      </c>
      <c r="H186" s="17" t="s">
        <v>2058</v>
      </c>
      <c r="I186" s="19" t="s">
        <v>2053</v>
      </c>
      <c r="J186" s="19" t="s">
        <v>2381</v>
      </c>
    </row>
    <row r="187" s="12" customFormat="1" ht="52.5" customHeight="1" outlineLevel="1" spans="1:10">
      <c r="A187" s="19"/>
      <c r="B187" s="19"/>
      <c r="C187" s="19" t="s">
        <v>2047</v>
      </c>
      <c r="D187" s="19" t="s">
        <v>2069</v>
      </c>
      <c r="E187" s="19" t="s">
        <v>2382</v>
      </c>
      <c r="F187" s="19" t="s">
        <v>2050</v>
      </c>
      <c r="G187" s="17" t="s">
        <v>2174</v>
      </c>
      <c r="H187" s="17" t="s">
        <v>2058</v>
      </c>
      <c r="I187" s="19" t="s">
        <v>2053</v>
      </c>
      <c r="J187" s="19" t="s">
        <v>2383</v>
      </c>
    </row>
    <row r="188" s="12" customFormat="1" ht="52.5" customHeight="1" outlineLevel="1" spans="1:10">
      <c r="A188" s="19"/>
      <c r="B188" s="19"/>
      <c r="C188" s="19" t="s">
        <v>2054</v>
      </c>
      <c r="D188" s="19" t="s">
        <v>2055</v>
      </c>
      <c r="E188" s="19" t="s">
        <v>2390</v>
      </c>
      <c r="F188" s="19" t="s">
        <v>2050</v>
      </c>
      <c r="G188" s="17" t="s">
        <v>2062</v>
      </c>
      <c r="H188" s="17" t="s">
        <v>2058</v>
      </c>
      <c r="I188" s="19" t="s">
        <v>2053</v>
      </c>
      <c r="J188" s="19" t="s">
        <v>2391</v>
      </c>
    </row>
    <row r="189" s="12" customFormat="1" ht="52.5" customHeight="1" outlineLevel="1" spans="1:10">
      <c r="A189" s="19"/>
      <c r="B189" s="19"/>
      <c r="C189" s="19" t="s">
        <v>2059</v>
      </c>
      <c r="D189" s="19" t="s">
        <v>2060</v>
      </c>
      <c r="E189" s="19" t="s">
        <v>2386</v>
      </c>
      <c r="F189" s="19" t="s">
        <v>2050</v>
      </c>
      <c r="G189" s="17" t="s">
        <v>2062</v>
      </c>
      <c r="H189" s="17" t="s">
        <v>2058</v>
      </c>
      <c r="I189" s="19" t="s">
        <v>2053</v>
      </c>
      <c r="J189" s="19" t="s">
        <v>2387</v>
      </c>
    </row>
    <row r="190" s="12" customFormat="1" ht="52.5" customHeight="1" outlineLevel="1" spans="1:10">
      <c r="A190" s="19" t="s">
        <v>2444</v>
      </c>
      <c r="B190" s="19" t="s">
        <v>2445</v>
      </c>
      <c r="C190" s="19" t="s">
        <v>2047</v>
      </c>
      <c r="D190" s="19" t="s">
        <v>2048</v>
      </c>
      <c r="E190" s="19" t="s">
        <v>2446</v>
      </c>
      <c r="F190" s="19" t="s">
        <v>2071</v>
      </c>
      <c r="G190" s="17" t="s">
        <v>2062</v>
      </c>
      <c r="H190" s="17" t="s">
        <v>2058</v>
      </c>
      <c r="I190" s="19" t="s">
        <v>2053</v>
      </c>
      <c r="J190" s="19" t="s">
        <v>2447</v>
      </c>
    </row>
    <row r="191" s="12" customFormat="1" ht="52.5" customHeight="1" outlineLevel="1" spans="1:10">
      <c r="A191" s="19"/>
      <c r="B191" s="19"/>
      <c r="C191" s="19" t="s">
        <v>2054</v>
      </c>
      <c r="D191" s="19" t="s">
        <v>2225</v>
      </c>
      <c r="E191" s="19" t="s">
        <v>2448</v>
      </c>
      <c r="F191" s="19" t="s">
        <v>2050</v>
      </c>
      <c r="G191" s="17" t="s">
        <v>2062</v>
      </c>
      <c r="H191" s="17" t="s">
        <v>2058</v>
      </c>
      <c r="I191" s="19" t="s">
        <v>2053</v>
      </c>
      <c r="J191" s="19" t="s">
        <v>2447</v>
      </c>
    </row>
    <row r="192" s="12" customFormat="1" ht="52.5" customHeight="1" outlineLevel="1" spans="1:10">
      <c r="A192" s="19"/>
      <c r="B192" s="19"/>
      <c r="C192" s="19" t="s">
        <v>2059</v>
      </c>
      <c r="D192" s="19" t="s">
        <v>2060</v>
      </c>
      <c r="E192" s="19" t="s">
        <v>2449</v>
      </c>
      <c r="F192" s="19" t="s">
        <v>2050</v>
      </c>
      <c r="G192" s="17" t="s">
        <v>2062</v>
      </c>
      <c r="H192" s="17" t="s">
        <v>2058</v>
      </c>
      <c r="I192" s="19" t="s">
        <v>2053</v>
      </c>
      <c r="J192" s="19" t="s">
        <v>2450</v>
      </c>
    </row>
    <row r="193" s="12" customFormat="1" ht="52.5" customHeight="1" outlineLevel="1" spans="1:10">
      <c r="A193" s="19"/>
      <c r="B193" s="19"/>
      <c r="C193" s="19" t="s">
        <v>2451</v>
      </c>
      <c r="D193" s="19" t="s">
        <v>2452</v>
      </c>
      <c r="E193" s="19" t="s">
        <v>2453</v>
      </c>
      <c r="F193" s="19" t="s">
        <v>2158</v>
      </c>
      <c r="G193" s="17" t="s">
        <v>2062</v>
      </c>
      <c r="H193" s="17" t="s">
        <v>2058</v>
      </c>
      <c r="I193" s="19" t="s">
        <v>2053</v>
      </c>
      <c r="J193" s="19" t="s">
        <v>2450</v>
      </c>
    </row>
    <row r="194" s="12" customFormat="1" ht="52.5" customHeight="1" outlineLevel="1" spans="1:10">
      <c r="A194" s="19" t="s">
        <v>2454</v>
      </c>
      <c r="B194" s="19" t="s">
        <v>2455</v>
      </c>
      <c r="C194" s="19" t="s">
        <v>2047</v>
      </c>
      <c r="D194" s="19" t="s">
        <v>2048</v>
      </c>
      <c r="E194" s="19" t="s">
        <v>2456</v>
      </c>
      <c r="F194" s="19" t="s">
        <v>2071</v>
      </c>
      <c r="G194" s="17" t="s">
        <v>2457</v>
      </c>
      <c r="H194" s="17" t="s">
        <v>2164</v>
      </c>
      <c r="I194" s="19" t="s">
        <v>2053</v>
      </c>
      <c r="J194" s="19" t="s">
        <v>2458</v>
      </c>
    </row>
    <row r="195" s="12" customFormat="1" ht="52.5" customHeight="1" outlineLevel="1" spans="1:10">
      <c r="A195" s="19"/>
      <c r="B195" s="19"/>
      <c r="C195" s="19" t="s">
        <v>2054</v>
      </c>
      <c r="D195" s="19" t="s">
        <v>2055</v>
      </c>
      <c r="E195" s="19" t="s">
        <v>2459</v>
      </c>
      <c r="F195" s="19" t="s">
        <v>2071</v>
      </c>
      <c r="G195" s="17" t="s">
        <v>2341</v>
      </c>
      <c r="H195" s="17"/>
      <c r="I195" s="19" t="s">
        <v>2143</v>
      </c>
      <c r="J195" s="19" t="s">
        <v>2459</v>
      </c>
    </row>
    <row r="196" s="12" customFormat="1" ht="52.5" customHeight="1" outlineLevel="1" spans="1:10">
      <c r="A196" s="19"/>
      <c r="B196" s="19"/>
      <c r="C196" s="19" t="s">
        <v>2059</v>
      </c>
      <c r="D196" s="19" t="s">
        <v>2060</v>
      </c>
      <c r="E196" s="19" t="s">
        <v>2460</v>
      </c>
      <c r="F196" s="19" t="s">
        <v>2050</v>
      </c>
      <c r="G196" s="17" t="s">
        <v>2062</v>
      </c>
      <c r="H196" s="17" t="s">
        <v>2058</v>
      </c>
      <c r="I196" s="19" t="s">
        <v>2053</v>
      </c>
      <c r="J196" s="19" t="s">
        <v>2460</v>
      </c>
    </row>
    <row r="197" s="12" customFormat="1" ht="52.5" customHeight="1" spans="1:10">
      <c r="A197" s="17" t="s">
        <v>2461</v>
      </c>
      <c r="B197" s="18"/>
      <c r="C197" s="18"/>
      <c r="D197" s="18"/>
      <c r="E197" s="18"/>
      <c r="F197" s="18"/>
      <c r="G197" s="18"/>
      <c r="H197" s="18"/>
      <c r="I197" s="18"/>
      <c r="J197" s="18"/>
    </row>
    <row r="198" s="12" customFormat="1" ht="52.5" customHeight="1" outlineLevel="1" spans="1:10">
      <c r="A198" s="19" t="s">
        <v>2462</v>
      </c>
      <c r="B198" s="19" t="s">
        <v>2463</v>
      </c>
      <c r="C198" s="19" t="s">
        <v>2054</v>
      </c>
      <c r="D198" s="19" t="s">
        <v>2055</v>
      </c>
      <c r="E198" s="19" t="s">
        <v>2464</v>
      </c>
      <c r="F198" s="19" t="s">
        <v>2071</v>
      </c>
      <c r="G198" s="17" t="s">
        <v>2341</v>
      </c>
      <c r="H198" s="17"/>
      <c r="I198" s="19" t="s">
        <v>2143</v>
      </c>
      <c r="J198" s="19" t="s">
        <v>2465</v>
      </c>
    </row>
    <row r="199" s="12" customFormat="1" ht="52.5" customHeight="1" outlineLevel="1" spans="1:10">
      <c r="A199" s="19"/>
      <c r="B199" s="19"/>
      <c r="C199" s="19" t="s">
        <v>2059</v>
      </c>
      <c r="D199" s="19" t="s">
        <v>2060</v>
      </c>
      <c r="E199" s="19" t="s">
        <v>2351</v>
      </c>
      <c r="F199" s="19" t="s">
        <v>2050</v>
      </c>
      <c r="G199" s="17" t="s">
        <v>2062</v>
      </c>
      <c r="H199" s="17" t="s">
        <v>2058</v>
      </c>
      <c r="I199" s="19" t="s">
        <v>2053</v>
      </c>
      <c r="J199" s="19" t="s">
        <v>2351</v>
      </c>
    </row>
    <row r="200" s="12" customFormat="1" ht="52.5" customHeight="1" outlineLevel="1" spans="1:10">
      <c r="A200" s="19" t="s">
        <v>2466</v>
      </c>
      <c r="B200" s="19" t="s">
        <v>2467</v>
      </c>
      <c r="C200" s="19" t="s">
        <v>2047</v>
      </c>
      <c r="D200" s="19" t="s">
        <v>2066</v>
      </c>
      <c r="E200" s="19" t="s">
        <v>2468</v>
      </c>
      <c r="F200" s="19" t="s">
        <v>2050</v>
      </c>
      <c r="G200" s="17" t="s">
        <v>2469</v>
      </c>
      <c r="H200" s="17" t="s">
        <v>2395</v>
      </c>
      <c r="I200" s="19" t="s">
        <v>2053</v>
      </c>
      <c r="J200" s="19" t="s">
        <v>2470</v>
      </c>
    </row>
    <row r="201" s="12" customFormat="1" ht="52.5" customHeight="1" outlineLevel="1" spans="1:10">
      <c r="A201" s="19"/>
      <c r="B201" s="19"/>
      <c r="C201" s="19" t="s">
        <v>2054</v>
      </c>
      <c r="D201" s="19" t="s">
        <v>2055</v>
      </c>
      <c r="E201" s="19" t="s">
        <v>2471</v>
      </c>
      <c r="F201" s="19" t="s">
        <v>2071</v>
      </c>
      <c r="G201" s="17" t="s">
        <v>2472</v>
      </c>
      <c r="H201" s="17"/>
      <c r="I201" s="19" t="s">
        <v>2143</v>
      </c>
      <c r="J201" s="19" t="s">
        <v>2473</v>
      </c>
    </row>
    <row r="202" s="12" customFormat="1" ht="52.5" customHeight="1" outlineLevel="1" spans="1:10">
      <c r="A202" s="19"/>
      <c r="B202" s="19"/>
      <c r="C202" s="19" t="s">
        <v>2059</v>
      </c>
      <c r="D202" s="19" t="s">
        <v>2060</v>
      </c>
      <c r="E202" s="19" t="s">
        <v>2474</v>
      </c>
      <c r="F202" s="19" t="s">
        <v>2050</v>
      </c>
      <c r="G202" s="17" t="s">
        <v>2062</v>
      </c>
      <c r="H202" s="17" t="s">
        <v>2058</v>
      </c>
      <c r="I202" s="19" t="s">
        <v>2053</v>
      </c>
      <c r="J202" s="19" t="s">
        <v>2475</v>
      </c>
    </row>
    <row r="203" s="12" customFormat="1" ht="52.5" customHeight="1" outlineLevel="1" spans="1:10">
      <c r="A203" s="19" t="s">
        <v>2476</v>
      </c>
      <c r="B203" s="19" t="s">
        <v>2477</v>
      </c>
      <c r="C203" s="19" t="s">
        <v>2047</v>
      </c>
      <c r="D203" s="19" t="s">
        <v>2048</v>
      </c>
      <c r="E203" s="19" t="s">
        <v>2378</v>
      </c>
      <c r="F203" s="19" t="s">
        <v>2071</v>
      </c>
      <c r="G203" s="17" t="s">
        <v>2072</v>
      </c>
      <c r="H203" s="17" t="s">
        <v>2058</v>
      </c>
      <c r="I203" s="19" t="s">
        <v>2053</v>
      </c>
      <c r="J203" s="19" t="s">
        <v>2379</v>
      </c>
    </row>
    <row r="204" s="12" customFormat="1" ht="52.5" customHeight="1" outlineLevel="1" spans="1:10">
      <c r="A204" s="19"/>
      <c r="B204" s="19"/>
      <c r="C204" s="19" t="s">
        <v>2047</v>
      </c>
      <c r="D204" s="19" t="s">
        <v>2066</v>
      </c>
      <c r="E204" s="19" t="s">
        <v>2380</v>
      </c>
      <c r="F204" s="19" t="s">
        <v>2050</v>
      </c>
      <c r="G204" s="17" t="s">
        <v>2068</v>
      </c>
      <c r="H204" s="17" t="s">
        <v>2058</v>
      </c>
      <c r="I204" s="19" t="s">
        <v>2053</v>
      </c>
      <c r="J204" s="19" t="s">
        <v>2381</v>
      </c>
    </row>
    <row r="205" s="12" customFormat="1" ht="52.5" customHeight="1" outlineLevel="1" spans="1:10">
      <c r="A205" s="19"/>
      <c r="B205" s="19"/>
      <c r="C205" s="19" t="s">
        <v>2054</v>
      </c>
      <c r="D205" s="19" t="s">
        <v>2055</v>
      </c>
      <c r="E205" s="19" t="s">
        <v>2478</v>
      </c>
      <c r="F205" s="19" t="s">
        <v>2071</v>
      </c>
      <c r="G205" s="17" t="s">
        <v>2341</v>
      </c>
      <c r="H205" s="17"/>
      <c r="I205" s="19" t="s">
        <v>2143</v>
      </c>
      <c r="J205" s="19" t="s">
        <v>2479</v>
      </c>
    </row>
    <row r="206" s="12" customFormat="1" ht="52.5" customHeight="1" outlineLevel="1" spans="1:10">
      <c r="A206" s="19"/>
      <c r="B206" s="19"/>
      <c r="C206" s="19" t="s">
        <v>2059</v>
      </c>
      <c r="D206" s="19" t="s">
        <v>2060</v>
      </c>
      <c r="E206" s="19" t="s">
        <v>2474</v>
      </c>
      <c r="F206" s="19" t="s">
        <v>2050</v>
      </c>
      <c r="G206" s="17" t="s">
        <v>2062</v>
      </c>
      <c r="H206" s="17" t="s">
        <v>2058</v>
      </c>
      <c r="I206" s="19" t="s">
        <v>2053</v>
      </c>
      <c r="J206" s="19" t="s">
        <v>2387</v>
      </c>
    </row>
    <row r="207" s="12" customFormat="1" ht="52.5" customHeight="1" spans="1:10">
      <c r="A207" s="17" t="s">
        <v>2480</v>
      </c>
      <c r="B207" s="18"/>
      <c r="C207" s="18"/>
      <c r="D207" s="18"/>
      <c r="E207" s="18"/>
      <c r="F207" s="18"/>
      <c r="G207" s="18"/>
      <c r="H207" s="18"/>
      <c r="I207" s="18"/>
      <c r="J207" s="18"/>
    </row>
    <row r="208" s="12" customFormat="1" ht="52.5" customHeight="1" outlineLevel="1" spans="1:10">
      <c r="A208" s="19" t="s">
        <v>2481</v>
      </c>
      <c r="B208" s="19" t="s">
        <v>2482</v>
      </c>
      <c r="C208" s="19" t="s">
        <v>2047</v>
      </c>
      <c r="D208" s="19" t="s">
        <v>2048</v>
      </c>
      <c r="E208" s="19" t="s">
        <v>2481</v>
      </c>
      <c r="F208" s="19" t="s">
        <v>2071</v>
      </c>
      <c r="G208" s="17" t="s">
        <v>2483</v>
      </c>
      <c r="H208" s="17" t="s">
        <v>2124</v>
      </c>
      <c r="I208" s="19" t="s">
        <v>2053</v>
      </c>
      <c r="J208" s="19" t="s">
        <v>2481</v>
      </c>
    </row>
    <row r="209" s="12" customFormat="1" ht="52.5" customHeight="1" outlineLevel="1" spans="1:10">
      <c r="A209" s="19"/>
      <c r="B209" s="19"/>
      <c r="C209" s="19" t="s">
        <v>2054</v>
      </c>
      <c r="D209" s="19" t="s">
        <v>2073</v>
      </c>
      <c r="E209" s="19" t="s">
        <v>2484</v>
      </c>
      <c r="F209" s="19" t="s">
        <v>2050</v>
      </c>
      <c r="G209" s="17" t="s">
        <v>2068</v>
      </c>
      <c r="H209" s="17" t="s">
        <v>2058</v>
      </c>
      <c r="I209" s="19" t="s">
        <v>2053</v>
      </c>
      <c r="J209" s="19" t="s">
        <v>2484</v>
      </c>
    </row>
    <row r="210" s="12" customFormat="1" ht="52.5" customHeight="1" outlineLevel="1" spans="1:10">
      <c r="A210" s="19"/>
      <c r="B210" s="19"/>
      <c r="C210" s="19" t="s">
        <v>2059</v>
      </c>
      <c r="D210" s="19" t="s">
        <v>2060</v>
      </c>
      <c r="E210" s="19" t="s">
        <v>2460</v>
      </c>
      <c r="F210" s="19" t="s">
        <v>2050</v>
      </c>
      <c r="G210" s="17" t="s">
        <v>2068</v>
      </c>
      <c r="H210" s="17" t="s">
        <v>2058</v>
      </c>
      <c r="I210" s="19" t="s">
        <v>2053</v>
      </c>
      <c r="J210" s="19" t="s">
        <v>2460</v>
      </c>
    </row>
    <row r="211" s="12" customFormat="1" ht="52.5" customHeight="1" outlineLevel="1" spans="1:10">
      <c r="A211" s="19" t="s">
        <v>2485</v>
      </c>
      <c r="B211" s="19" t="s">
        <v>2486</v>
      </c>
      <c r="C211" s="19" t="s">
        <v>2047</v>
      </c>
      <c r="D211" s="19" t="s">
        <v>2048</v>
      </c>
      <c r="E211" s="19" t="s">
        <v>2487</v>
      </c>
      <c r="F211" s="19" t="s">
        <v>2050</v>
      </c>
      <c r="G211" s="17" t="s">
        <v>2488</v>
      </c>
      <c r="H211" s="17" t="s">
        <v>2124</v>
      </c>
      <c r="I211" s="19" t="s">
        <v>2053</v>
      </c>
      <c r="J211" s="19" t="s">
        <v>2486</v>
      </c>
    </row>
    <row r="212" s="12" customFormat="1" ht="52.5" customHeight="1" outlineLevel="1" spans="1:10">
      <c r="A212" s="19"/>
      <c r="B212" s="19"/>
      <c r="C212" s="19" t="s">
        <v>2054</v>
      </c>
      <c r="D212" s="19" t="s">
        <v>2073</v>
      </c>
      <c r="E212" s="19" t="s">
        <v>2489</v>
      </c>
      <c r="F212" s="19" t="s">
        <v>2050</v>
      </c>
      <c r="G212" s="17" t="s">
        <v>2068</v>
      </c>
      <c r="H212" s="17" t="s">
        <v>2058</v>
      </c>
      <c r="I212" s="19" t="s">
        <v>2053</v>
      </c>
      <c r="J212" s="19" t="s">
        <v>2490</v>
      </c>
    </row>
    <row r="213" s="12" customFormat="1" ht="52.5" customHeight="1" outlineLevel="1" spans="1:10">
      <c r="A213" s="19"/>
      <c r="B213" s="19"/>
      <c r="C213" s="19" t="s">
        <v>2059</v>
      </c>
      <c r="D213" s="19" t="s">
        <v>2060</v>
      </c>
      <c r="E213" s="19" t="s">
        <v>2460</v>
      </c>
      <c r="F213" s="19" t="s">
        <v>2050</v>
      </c>
      <c r="G213" s="17" t="s">
        <v>2068</v>
      </c>
      <c r="H213" s="17" t="s">
        <v>2058</v>
      </c>
      <c r="I213" s="19" t="s">
        <v>2053</v>
      </c>
      <c r="J213" s="19" t="s">
        <v>2490</v>
      </c>
    </row>
    <row r="214" s="12" customFormat="1" ht="52.5" customHeight="1" spans="1:10">
      <c r="A214" s="17" t="s">
        <v>2491</v>
      </c>
      <c r="B214" s="18"/>
      <c r="C214" s="18"/>
      <c r="D214" s="18"/>
      <c r="E214" s="18"/>
      <c r="F214" s="18"/>
      <c r="G214" s="18"/>
      <c r="H214" s="18"/>
      <c r="I214" s="18"/>
      <c r="J214" s="18"/>
    </row>
    <row r="215" s="12" customFormat="1" ht="52.5" customHeight="1" outlineLevel="1" spans="1:10">
      <c r="A215" s="19" t="s">
        <v>2492</v>
      </c>
      <c r="B215" s="19" t="s">
        <v>2493</v>
      </c>
      <c r="C215" s="19" t="s">
        <v>2047</v>
      </c>
      <c r="D215" s="19" t="s">
        <v>2066</v>
      </c>
      <c r="E215" s="19" t="s">
        <v>2494</v>
      </c>
      <c r="F215" s="19" t="s">
        <v>2050</v>
      </c>
      <c r="G215" s="17" t="s">
        <v>2174</v>
      </c>
      <c r="H215" s="17" t="s">
        <v>2058</v>
      </c>
      <c r="I215" s="19" t="s">
        <v>2053</v>
      </c>
      <c r="J215" s="19" t="s">
        <v>2495</v>
      </c>
    </row>
    <row r="216" s="12" customFormat="1" ht="52.5" customHeight="1" outlineLevel="1" spans="1:10">
      <c r="A216" s="19"/>
      <c r="B216" s="19"/>
      <c r="C216" s="19" t="s">
        <v>2054</v>
      </c>
      <c r="D216" s="19" t="s">
        <v>2073</v>
      </c>
      <c r="E216" s="19" t="s">
        <v>2496</v>
      </c>
      <c r="F216" s="19" t="s">
        <v>2050</v>
      </c>
      <c r="G216" s="17" t="s">
        <v>2174</v>
      </c>
      <c r="H216" s="17" t="s">
        <v>2058</v>
      </c>
      <c r="I216" s="19" t="s">
        <v>2053</v>
      </c>
      <c r="J216" s="19" t="s">
        <v>2496</v>
      </c>
    </row>
    <row r="217" s="12" customFormat="1" ht="52.5" customHeight="1" outlineLevel="1" spans="1:10">
      <c r="A217" s="19"/>
      <c r="B217" s="19"/>
      <c r="C217" s="19" t="s">
        <v>2059</v>
      </c>
      <c r="D217" s="19" t="s">
        <v>2060</v>
      </c>
      <c r="E217" s="19" t="s">
        <v>2060</v>
      </c>
      <c r="F217" s="19" t="s">
        <v>2050</v>
      </c>
      <c r="G217" s="17" t="s">
        <v>2117</v>
      </c>
      <c r="H217" s="17" t="s">
        <v>2058</v>
      </c>
      <c r="I217" s="19" t="s">
        <v>2053</v>
      </c>
      <c r="J217" s="19" t="s">
        <v>2497</v>
      </c>
    </row>
    <row r="218" s="12" customFormat="1" ht="52.5" customHeight="1" outlineLevel="1" spans="1:10">
      <c r="A218" s="19"/>
      <c r="B218" s="19"/>
      <c r="C218" s="19" t="s">
        <v>2451</v>
      </c>
      <c r="D218" s="19" t="s">
        <v>2452</v>
      </c>
      <c r="E218" s="19" t="s">
        <v>2498</v>
      </c>
      <c r="F218" s="19" t="s">
        <v>2158</v>
      </c>
      <c r="G218" s="17" t="s">
        <v>2174</v>
      </c>
      <c r="H218" s="17" t="s">
        <v>2058</v>
      </c>
      <c r="I218" s="19" t="s">
        <v>2053</v>
      </c>
      <c r="J218" s="19" t="s">
        <v>2498</v>
      </c>
    </row>
    <row r="219" s="12" customFormat="1" ht="52.5" customHeight="1" outlineLevel="1" spans="1:10">
      <c r="A219" s="19" t="s">
        <v>2499</v>
      </c>
      <c r="B219" s="19" t="s">
        <v>2500</v>
      </c>
      <c r="C219" s="19" t="s">
        <v>2047</v>
      </c>
      <c r="D219" s="19" t="s">
        <v>2048</v>
      </c>
      <c r="E219" s="19" t="s">
        <v>2501</v>
      </c>
      <c r="F219" s="19" t="s">
        <v>2050</v>
      </c>
      <c r="G219" s="17" t="s">
        <v>2174</v>
      </c>
      <c r="H219" s="17" t="s">
        <v>2058</v>
      </c>
      <c r="I219" s="19" t="s">
        <v>2053</v>
      </c>
      <c r="J219" s="19" t="s">
        <v>2501</v>
      </c>
    </row>
    <row r="220" s="12" customFormat="1" ht="52.5" customHeight="1" outlineLevel="1" spans="1:10">
      <c r="A220" s="19"/>
      <c r="B220" s="19"/>
      <c r="C220" s="19" t="s">
        <v>2054</v>
      </c>
      <c r="D220" s="19" t="s">
        <v>2073</v>
      </c>
      <c r="E220" s="19" t="s">
        <v>2502</v>
      </c>
      <c r="F220" s="19" t="s">
        <v>2050</v>
      </c>
      <c r="G220" s="17" t="s">
        <v>2174</v>
      </c>
      <c r="H220" s="17" t="s">
        <v>2058</v>
      </c>
      <c r="I220" s="19" t="s">
        <v>2053</v>
      </c>
      <c r="J220" s="19" t="s">
        <v>2502</v>
      </c>
    </row>
    <row r="221" s="12" customFormat="1" ht="52.5" customHeight="1" outlineLevel="1" spans="1:10">
      <c r="A221" s="19"/>
      <c r="B221" s="19"/>
      <c r="C221" s="19" t="s">
        <v>2059</v>
      </c>
      <c r="D221" s="19" t="s">
        <v>2060</v>
      </c>
      <c r="E221" s="19" t="s">
        <v>2503</v>
      </c>
      <c r="F221" s="19" t="s">
        <v>2050</v>
      </c>
      <c r="G221" s="17" t="s">
        <v>2062</v>
      </c>
      <c r="H221" s="17" t="s">
        <v>2058</v>
      </c>
      <c r="I221" s="19" t="s">
        <v>2053</v>
      </c>
      <c r="J221" s="19" t="s">
        <v>2503</v>
      </c>
    </row>
    <row r="222" s="12" customFormat="1" ht="52.5" customHeight="1" spans="1:10">
      <c r="A222" s="17" t="s">
        <v>2504</v>
      </c>
      <c r="B222" s="18"/>
      <c r="C222" s="18"/>
      <c r="D222" s="18"/>
      <c r="E222" s="18"/>
      <c r="F222" s="18"/>
      <c r="G222" s="18"/>
      <c r="H222" s="18"/>
      <c r="I222" s="18"/>
      <c r="J222" s="18"/>
    </row>
    <row r="223" s="12" customFormat="1" ht="52.5" customHeight="1" outlineLevel="1" spans="1:10">
      <c r="A223" s="19" t="s">
        <v>2505</v>
      </c>
      <c r="B223" s="19" t="s">
        <v>2506</v>
      </c>
      <c r="C223" s="19" t="s">
        <v>2047</v>
      </c>
      <c r="D223" s="19" t="s">
        <v>2066</v>
      </c>
      <c r="E223" s="19" t="s">
        <v>2507</v>
      </c>
      <c r="F223" s="19" t="s">
        <v>2050</v>
      </c>
      <c r="G223" s="17" t="s">
        <v>2117</v>
      </c>
      <c r="H223" s="17" t="s">
        <v>2058</v>
      </c>
      <c r="I223" s="19" t="s">
        <v>2053</v>
      </c>
      <c r="J223" s="19" t="s">
        <v>2508</v>
      </c>
    </row>
    <row r="224" s="12" customFormat="1" ht="52.5" customHeight="1" outlineLevel="1" spans="1:10">
      <c r="A224" s="19"/>
      <c r="B224" s="19"/>
      <c r="C224" s="19" t="s">
        <v>2054</v>
      </c>
      <c r="D224" s="19" t="s">
        <v>2225</v>
      </c>
      <c r="E224" s="19" t="s">
        <v>2225</v>
      </c>
      <c r="F224" s="19" t="s">
        <v>2071</v>
      </c>
      <c r="G224" s="17" t="s">
        <v>2509</v>
      </c>
      <c r="H224" s="17"/>
      <c r="I224" s="19" t="s">
        <v>2143</v>
      </c>
      <c r="J224" s="19" t="s">
        <v>2510</v>
      </c>
    </row>
    <row r="225" s="12" customFormat="1" ht="52.5" customHeight="1" outlineLevel="1" spans="1:10">
      <c r="A225" s="19"/>
      <c r="B225" s="19"/>
      <c r="C225" s="19" t="s">
        <v>2059</v>
      </c>
      <c r="D225" s="19" t="s">
        <v>2060</v>
      </c>
      <c r="E225" s="19" t="s">
        <v>2351</v>
      </c>
      <c r="F225" s="19" t="s">
        <v>2050</v>
      </c>
      <c r="G225" s="17" t="s">
        <v>2117</v>
      </c>
      <c r="H225" s="17" t="s">
        <v>2058</v>
      </c>
      <c r="I225" s="19" t="s">
        <v>2053</v>
      </c>
      <c r="J225" s="19" t="s">
        <v>2510</v>
      </c>
    </row>
    <row r="226" s="12" customFormat="1" ht="52.5" customHeight="1" outlineLevel="1" spans="1:10">
      <c r="A226" s="19"/>
      <c r="B226" s="19"/>
      <c r="C226" s="19" t="s">
        <v>2451</v>
      </c>
      <c r="D226" s="19" t="s">
        <v>2511</v>
      </c>
      <c r="E226" s="19" t="s">
        <v>2512</v>
      </c>
      <c r="F226" s="19" t="s">
        <v>2158</v>
      </c>
      <c r="G226" s="17" t="s">
        <v>2513</v>
      </c>
      <c r="H226" s="17" t="s">
        <v>2058</v>
      </c>
      <c r="I226" s="19" t="s">
        <v>2053</v>
      </c>
      <c r="J226" s="19" t="s">
        <v>2508</v>
      </c>
    </row>
    <row r="227" s="12" customFormat="1" ht="52.5" customHeight="1" outlineLevel="1" spans="1:10">
      <c r="A227" s="19" t="s">
        <v>2514</v>
      </c>
      <c r="B227" s="19" t="s">
        <v>2515</v>
      </c>
      <c r="C227" s="19" t="s">
        <v>2047</v>
      </c>
      <c r="D227" s="19" t="s">
        <v>2069</v>
      </c>
      <c r="E227" s="19" t="s">
        <v>2516</v>
      </c>
      <c r="F227" s="19" t="s">
        <v>2050</v>
      </c>
      <c r="G227" s="17" t="s">
        <v>2062</v>
      </c>
      <c r="H227" s="17" t="s">
        <v>2058</v>
      </c>
      <c r="I227" s="19" t="s">
        <v>2053</v>
      </c>
      <c r="J227" s="19" t="s">
        <v>2514</v>
      </c>
    </row>
    <row r="228" s="12" customFormat="1" ht="52.5" customHeight="1" outlineLevel="1" spans="1:10">
      <c r="A228" s="19"/>
      <c r="B228" s="19"/>
      <c r="C228" s="19" t="s">
        <v>2054</v>
      </c>
      <c r="D228" s="19" t="s">
        <v>2055</v>
      </c>
      <c r="E228" s="19" t="s">
        <v>2517</v>
      </c>
      <c r="F228" s="19" t="s">
        <v>2071</v>
      </c>
      <c r="G228" s="17" t="s">
        <v>2206</v>
      </c>
      <c r="H228" s="17"/>
      <c r="I228" s="19" t="s">
        <v>2143</v>
      </c>
      <c r="J228" s="19" t="s">
        <v>2514</v>
      </c>
    </row>
    <row r="229" s="12" customFormat="1" ht="52.5" customHeight="1" outlineLevel="1" spans="1:10">
      <c r="A229" s="19"/>
      <c r="B229" s="19"/>
      <c r="C229" s="19" t="s">
        <v>2059</v>
      </c>
      <c r="D229" s="19" t="s">
        <v>2060</v>
      </c>
      <c r="E229" s="19" t="s">
        <v>2351</v>
      </c>
      <c r="F229" s="19" t="s">
        <v>2050</v>
      </c>
      <c r="G229" s="17" t="s">
        <v>2117</v>
      </c>
      <c r="H229" s="17" t="s">
        <v>2058</v>
      </c>
      <c r="I229" s="19" t="s">
        <v>2053</v>
      </c>
      <c r="J229" s="19" t="s">
        <v>2514</v>
      </c>
    </row>
    <row r="230" s="12" customFormat="1" ht="52.5" customHeight="1" outlineLevel="1" spans="1:10">
      <c r="A230" s="19"/>
      <c r="B230" s="19"/>
      <c r="C230" s="19" t="s">
        <v>2451</v>
      </c>
      <c r="D230" s="19" t="s">
        <v>2511</v>
      </c>
      <c r="E230" s="19" t="s">
        <v>2518</v>
      </c>
      <c r="F230" s="19" t="s">
        <v>2071</v>
      </c>
      <c r="G230" s="17" t="s">
        <v>2519</v>
      </c>
      <c r="H230" s="17"/>
      <c r="I230" s="19" t="s">
        <v>2143</v>
      </c>
      <c r="J230" s="19" t="s">
        <v>2514</v>
      </c>
    </row>
    <row r="231" s="12" customFormat="1" ht="52.5" customHeight="1" spans="1:10">
      <c r="A231" s="17" t="s">
        <v>2520</v>
      </c>
      <c r="B231" s="18"/>
      <c r="C231" s="18"/>
      <c r="D231" s="18"/>
      <c r="E231" s="18"/>
      <c r="F231" s="18"/>
      <c r="G231" s="18"/>
      <c r="H231" s="18"/>
      <c r="I231" s="18"/>
      <c r="J231" s="18"/>
    </row>
    <row r="232" s="12" customFormat="1" ht="52.5" customHeight="1" outlineLevel="1" spans="1:10">
      <c r="A232" s="19" t="s">
        <v>2521</v>
      </c>
      <c r="B232" s="19" t="s">
        <v>2522</v>
      </c>
      <c r="C232" s="19" t="s">
        <v>2047</v>
      </c>
      <c r="D232" s="19" t="s">
        <v>2069</v>
      </c>
      <c r="E232" s="19" t="s">
        <v>2523</v>
      </c>
      <c r="F232" s="19" t="s">
        <v>2050</v>
      </c>
      <c r="G232" s="17" t="s">
        <v>2068</v>
      </c>
      <c r="H232" s="17" t="s">
        <v>2058</v>
      </c>
      <c r="I232" s="19" t="s">
        <v>2053</v>
      </c>
      <c r="J232" s="19" t="s">
        <v>2524</v>
      </c>
    </row>
    <row r="233" s="12" customFormat="1" ht="52.5" customHeight="1" outlineLevel="1" spans="1:10">
      <c r="A233" s="19"/>
      <c r="B233" s="19"/>
      <c r="C233" s="19" t="s">
        <v>2054</v>
      </c>
      <c r="D233" s="19" t="s">
        <v>2208</v>
      </c>
      <c r="E233" s="19" t="s">
        <v>2525</v>
      </c>
      <c r="F233" s="19" t="s">
        <v>2050</v>
      </c>
      <c r="G233" s="17" t="s">
        <v>2068</v>
      </c>
      <c r="H233" s="17" t="s">
        <v>2058</v>
      </c>
      <c r="I233" s="19" t="s">
        <v>2053</v>
      </c>
      <c r="J233" s="19" t="s">
        <v>2526</v>
      </c>
    </row>
    <row r="234" s="12" customFormat="1" ht="52.5" customHeight="1" outlineLevel="1" spans="1:10">
      <c r="A234" s="19"/>
      <c r="B234" s="19"/>
      <c r="C234" s="19" t="s">
        <v>2054</v>
      </c>
      <c r="D234" s="19" t="s">
        <v>2225</v>
      </c>
      <c r="E234" s="19" t="s">
        <v>2527</v>
      </c>
      <c r="F234" s="19" t="s">
        <v>2050</v>
      </c>
      <c r="G234" s="17" t="s">
        <v>2068</v>
      </c>
      <c r="H234" s="17" t="s">
        <v>2058</v>
      </c>
      <c r="I234" s="19" t="s">
        <v>2053</v>
      </c>
      <c r="J234" s="19" t="s">
        <v>2528</v>
      </c>
    </row>
    <row r="235" s="12" customFormat="1" ht="52.5" customHeight="1" outlineLevel="1" spans="1:10">
      <c r="A235" s="19"/>
      <c r="B235" s="19"/>
      <c r="C235" s="19" t="s">
        <v>2059</v>
      </c>
      <c r="D235" s="19" t="s">
        <v>2060</v>
      </c>
      <c r="E235" s="19" t="s">
        <v>2529</v>
      </c>
      <c r="F235" s="19" t="s">
        <v>2050</v>
      </c>
      <c r="G235" s="17" t="s">
        <v>2068</v>
      </c>
      <c r="H235" s="17" t="s">
        <v>2058</v>
      </c>
      <c r="I235" s="19" t="s">
        <v>2053</v>
      </c>
      <c r="J235" s="19" t="s">
        <v>2530</v>
      </c>
    </row>
    <row r="236" s="12" customFormat="1" ht="52.5" customHeight="1" outlineLevel="1" spans="1:10">
      <c r="A236" s="19"/>
      <c r="B236" s="19"/>
      <c r="C236" s="19" t="s">
        <v>2451</v>
      </c>
      <c r="D236" s="19" t="s">
        <v>2511</v>
      </c>
      <c r="E236" s="19" t="s">
        <v>2531</v>
      </c>
      <c r="F236" s="19" t="s">
        <v>2158</v>
      </c>
      <c r="G236" s="17" t="s">
        <v>2532</v>
      </c>
      <c r="H236" s="17" t="s">
        <v>2124</v>
      </c>
      <c r="I236" s="19" t="s">
        <v>2053</v>
      </c>
      <c r="J236" s="19" t="s">
        <v>2533</v>
      </c>
    </row>
    <row r="237" s="12" customFormat="1" ht="52.5" customHeight="1" outlineLevel="1" spans="1:10">
      <c r="A237" s="19" t="s">
        <v>2534</v>
      </c>
      <c r="B237" s="19" t="s">
        <v>2535</v>
      </c>
      <c r="C237" s="19" t="s">
        <v>2047</v>
      </c>
      <c r="D237" s="19" t="s">
        <v>2048</v>
      </c>
      <c r="E237" s="19" t="s">
        <v>2536</v>
      </c>
      <c r="F237" s="19" t="s">
        <v>2050</v>
      </c>
      <c r="G237" s="17" t="s">
        <v>2238</v>
      </c>
      <c r="H237" s="17" t="s">
        <v>2164</v>
      </c>
      <c r="I237" s="19" t="s">
        <v>2053</v>
      </c>
      <c r="J237" s="19" t="s">
        <v>2537</v>
      </c>
    </row>
    <row r="238" s="12" customFormat="1" ht="52.5" customHeight="1" outlineLevel="1" spans="1:10">
      <c r="A238" s="19"/>
      <c r="B238" s="19"/>
      <c r="C238" s="19" t="s">
        <v>2047</v>
      </c>
      <c r="D238" s="19" t="s">
        <v>2048</v>
      </c>
      <c r="E238" s="19" t="s">
        <v>2538</v>
      </c>
      <c r="F238" s="19" t="s">
        <v>2050</v>
      </c>
      <c r="G238" s="17" t="s">
        <v>2539</v>
      </c>
      <c r="H238" s="17" t="s">
        <v>2137</v>
      </c>
      <c r="I238" s="19" t="s">
        <v>2053</v>
      </c>
      <c r="J238" s="19" t="s">
        <v>2538</v>
      </c>
    </row>
    <row r="239" s="12" customFormat="1" ht="52.5" customHeight="1" outlineLevel="1" spans="1:10">
      <c r="A239" s="19"/>
      <c r="B239" s="19"/>
      <c r="C239" s="19" t="s">
        <v>2054</v>
      </c>
      <c r="D239" s="19" t="s">
        <v>2055</v>
      </c>
      <c r="E239" s="19" t="s">
        <v>2540</v>
      </c>
      <c r="F239" s="19" t="s">
        <v>2050</v>
      </c>
      <c r="G239" s="17" t="s">
        <v>2068</v>
      </c>
      <c r="H239" s="17" t="s">
        <v>2058</v>
      </c>
      <c r="I239" s="19" t="s">
        <v>2053</v>
      </c>
      <c r="J239" s="19" t="s">
        <v>2541</v>
      </c>
    </row>
    <row r="240" s="12" customFormat="1" ht="52.5" customHeight="1" outlineLevel="1" spans="1:10">
      <c r="A240" s="19"/>
      <c r="B240" s="19"/>
      <c r="C240" s="19" t="s">
        <v>2054</v>
      </c>
      <c r="D240" s="19" t="s">
        <v>2208</v>
      </c>
      <c r="E240" s="19" t="s">
        <v>2542</v>
      </c>
      <c r="F240" s="19" t="s">
        <v>2050</v>
      </c>
      <c r="G240" s="17" t="s">
        <v>2543</v>
      </c>
      <c r="H240" s="17"/>
      <c r="I240" s="19" t="s">
        <v>2143</v>
      </c>
      <c r="J240" s="19" t="s">
        <v>2544</v>
      </c>
    </row>
    <row r="241" s="12" customFormat="1" ht="52.5" customHeight="1" outlineLevel="1" spans="1:10">
      <c r="A241" s="19"/>
      <c r="B241" s="19"/>
      <c r="C241" s="19" t="s">
        <v>2059</v>
      </c>
      <c r="D241" s="19" t="s">
        <v>2060</v>
      </c>
      <c r="E241" s="19" t="s">
        <v>2545</v>
      </c>
      <c r="F241" s="19" t="s">
        <v>2050</v>
      </c>
      <c r="G241" s="17" t="s">
        <v>2062</v>
      </c>
      <c r="H241" s="17" t="s">
        <v>2058</v>
      </c>
      <c r="I241" s="19" t="s">
        <v>2053</v>
      </c>
      <c r="J241" s="19" t="s">
        <v>2546</v>
      </c>
    </row>
    <row r="242" s="12" customFormat="1" ht="52.5" customHeight="1" outlineLevel="1" spans="1:10">
      <c r="A242" s="19" t="s">
        <v>2547</v>
      </c>
      <c r="B242" s="19" t="s">
        <v>2548</v>
      </c>
      <c r="C242" s="19" t="s">
        <v>2047</v>
      </c>
      <c r="D242" s="19" t="s">
        <v>2048</v>
      </c>
      <c r="E242" s="19" t="s">
        <v>2549</v>
      </c>
      <c r="F242" s="19" t="s">
        <v>2050</v>
      </c>
      <c r="G242" s="17" t="s">
        <v>2107</v>
      </c>
      <c r="H242" s="17" t="s">
        <v>2137</v>
      </c>
      <c r="I242" s="19" t="s">
        <v>2053</v>
      </c>
      <c r="J242" s="19" t="s">
        <v>2550</v>
      </c>
    </row>
    <row r="243" s="12" customFormat="1" ht="52.5" customHeight="1" outlineLevel="1" spans="1:10">
      <c r="A243" s="19"/>
      <c r="B243" s="19"/>
      <c r="C243" s="19" t="s">
        <v>2047</v>
      </c>
      <c r="D243" s="19" t="s">
        <v>2048</v>
      </c>
      <c r="E243" s="19" t="s">
        <v>2551</v>
      </c>
      <c r="F243" s="19" t="s">
        <v>2050</v>
      </c>
      <c r="G243" s="17" t="s">
        <v>2198</v>
      </c>
      <c r="H243" s="17" t="s">
        <v>2137</v>
      </c>
      <c r="I243" s="19" t="s">
        <v>2053</v>
      </c>
      <c r="J243" s="19" t="s">
        <v>2552</v>
      </c>
    </row>
    <row r="244" s="12" customFormat="1" ht="52.5" customHeight="1" outlineLevel="1" spans="1:10">
      <c r="A244" s="19"/>
      <c r="B244" s="19"/>
      <c r="C244" s="19" t="s">
        <v>2047</v>
      </c>
      <c r="D244" s="19" t="s">
        <v>2048</v>
      </c>
      <c r="E244" s="19" t="s">
        <v>2553</v>
      </c>
      <c r="F244" s="19" t="s">
        <v>2050</v>
      </c>
      <c r="G244" s="17" t="s">
        <v>2107</v>
      </c>
      <c r="H244" s="17" t="s">
        <v>2137</v>
      </c>
      <c r="I244" s="19" t="s">
        <v>2053</v>
      </c>
      <c r="J244" s="19" t="s">
        <v>2554</v>
      </c>
    </row>
    <row r="245" s="12" customFormat="1" ht="52.5" customHeight="1" outlineLevel="1" spans="1:10">
      <c r="A245" s="19"/>
      <c r="B245" s="19"/>
      <c r="C245" s="19" t="s">
        <v>2047</v>
      </c>
      <c r="D245" s="19" t="s">
        <v>2048</v>
      </c>
      <c r="E245" s="19" t="s">
        <v>2555</v>
      </c>
      <c r="F245" s="19" t="s">
        <v>2050</v>
      </c>
      <c r="G245" s="17" t="s">
        <v>2556</v>
      </c>
      <c r="H245" s="17" t="s">
        <v>2137</v>
      </c>
      <c r="I245" s="19" t="s">
        <v>2053</v>
      </c>
      <c r="J245" s="19" t="s">
        <v>2557</v>
      </c>
    </row>
    <row r="246" s="12" customFormat="1" ht="52.5" customHeight="1" outlineLevel="1" spans="1:10">
      <c r="A246" s="19"/>
      <c r="B246" s="19"/>
      <c r="C246" s="19" t="s">
        <v>2047</v>
      </c>
      <c r="D246" s="19" t="s">
        <v>2069</v>
      </c>
      <c r="E246" s="19" t="s">
        <v>2558</v>
      </c>
      <c r="F246" s="19" t="s">
        <v>2071</v>
      </c>
      <c r="G246" s="17" t="s">
        <v>2072</v>
      </c>
      <c r="H246" s="17" t="s">
        <v>2058</v>
      </c>
      <c r="I246" s="19" t="s">
        <v>2053</v>
      </c>
      <c r="J246" s="19" t="s">
        <v>2559</v>
      </c>
    </row>
    <row r="247" s="12" customFormat="1" ht="52.5" customHeight="1" outlineLevel="1" spans="1:10">
      <c r="A247" s="19"/>
      <c r="B247" s="19"/>
      <c r="C247" s="19" t="s">
        <v>2054</v>
      </c>
      <c r="D247" s="19" t="s">
        <v>2208</v>
      </c>
      <c r="E247" s="19" t="s">
        <v>2560</v>
      </c>
      <c r="F247" s="19" t="s">
        <v>2071</v>
      </c>
      <c r="G247" s="17" t="s">
        <v>2072</v>
      </c>
      <c r="H247" s="17" t="s">
        <v>2058</v>
      </c>
      <c r="I247" s="19" t="s">
        <v>2053</v>
      </c>
      <c r="J247" s="19" t="s">
        <v>2561</v>
      </c>
    </row>
    <row r="248" s="12" customFormat="1" ht="52.5" customHeight="1" outlineLevel="1" spans="1:10">
      <c r="A248" s="19"/>
      <c r="B248" s="19"/>
      <c r="C248" s="19" t="s">
        <v>2059</v>
      </c>
      <c r="D248" s="19" t="s">
        <v>2060</v>
      </c>
      <c r="E248" s="19" t="s">
        <v>2562</v>
      </c>
      <c r="F248" s="19" t="s">
        <v>2050</v>
      </c>
      <c r="G248" s="17" t="s">
        <v>2068</v>
      </c>
      <c r="H248" s="17" t="s">
        <v>2058</v>
      </c>
      <c r="I248" s="19" t="s">
        <v>2053</v>
      </c>
      <c r="J248" s="19" t="s">
        <v>2563</v>
      </c>
    </row>
    <row r="249" s="12" customFormat="1" ht="52.5" customHeight="1" spans="1:10">
      <c r="A249" s="17" t="s">
        <v>2564</v>
      </c>
      <c r="B249" s="18"/>
      <c r="C249" s="18"/>
      <c r="D249" s="18"/>
      <c r="E249" s="18"/>
      <c r="F249" s="18"/>
      <c r="G249" s="18"/>
      <c r="H249" s="18"/>
      <c r="I249" s="18"/>
      <c r="J249" s="18"/>
    </row>
    <row r="250" s="12" customFormat="1" ht="52.5" customHeight="1" outlineLevel="1" spans="1:10">
      <c r="A250" s="19" t="s">
        <v>2565</v>
      </c>
      <c r="B250" s="19" t="s">
        <v>2566</v>
      </c>
      <c r="C250" s="19" t="s">
        <v>2047</v>
      </c>
      <c r="D250" s="19" t="s">
        <v>2066</v>
      </c>
      <c r="E250" s="19" t="s">
        <v>2567</v>
      </c>
      <c r="F250" s="19" t="s">
        <v>2050</v>
      </c>
      <c r="G250" s="17" t="s">
        <v>2265</v>
      </c>
      <c r="H250" s="17" t="s">
        <v>2058</v>
      </c>
      <c r="I250" s="19" t="s">
        <v>2053</v>
      </c>
      <c r="J250" s="19" t="s">
        <v>2568</v>
      </c>
    </row>
    <row r="251" s="12" customFormat="1" ht="52.5" customHeight="1" outlineLevel="1" spans="1:10">
      <c r="A251" s="19"/>
      <c r="B251" s="19"/>
      <c r="C251" s="19" t="s">
        <v>2054</v>
      </c>
      <c r="D251" s="19" t="s">
        <v>2055</v>
      </c>
      <c r="E251" s="19" t="s">
        <v>2569</v>
      </c>
      <c r="F251" s="19" t="s">
        <v>2050</v>
      </c>
      <c r="G251" s="17" t="s">
        <v>2195</v>
      </c>
      <c r="H251" s="17" t="s">
        <v>2058</v>
      </c>
      <c r="I251" s="19" t="s">
        <v>2053</v>
      </c>
      <c r="J251" s="19" t="s">
        <v>2570</v>
      </c>
    </row>
    <row r="252" s="12" customFormat="1" ht="52.5" customHeight="1" outlineLevel="1" spans="1:10">
      <c r="A252" s="19"/>
      <c r="B252" s="19"/>
      <c r="C252" s="19" t="s">
        <v>2059</v>
      </c>
      <c r="D252" s="19" t="s">
        <v>2060</v>
      </c>
      <c r="E252" s="19" t="s">
        <v>2060</v>
      </c>
      <c r="F252" s="19" t="s">
        <v>2050</v>
      </c>
      <c r="G252" s="17" t="s">
        <v>2062</v>
      </c>
      <c r="H252" s="17" t="s">
        <v>2058</v>
      </c>
      <c r="I252" s="19" t="s">
        <v>2053</v>
      </c>
      <c r="J252" s="19" t="s">
        <v>2060</v>
      </c>
    </row>
    <row r="253" s="12" customFormat="1" ht="52.5" customHeight="1" spans="1:10">
      <c r="A253" s="17" t="s">
        <v>2571</v>
      </c>
      <c r="B253" s="18"/>
      <c r="C253" s="18"/>
      <c r="D253" s="18"/>
      <c r="E253" s="18"/>
      <c r="F253" s="18"/>
      <c r="G253" s="18"/>
      <c r="H253" s="18"/>
      <c r="I253" s="18"/>
      <c r="J253" s="18"/>
    </row>
    <row r="254" s="12" customFormat="1" ht="52.5" customHeight="1" outlineLevel="1" spans="1:10">
      <c r="A254" s="19" t="s">
        <v>2572</v>
      </c>
      <c r="B254" s="19" t="s">
        <v>2573</v>
      </c>
      <c r="C254" s="19" t="s">
        <v>2047</v>
      </c>
      <c r="D254" s="19" t="s">
        <v>2066</v>
      </c>
      <c r="E254" s="19" t="s">
        <v>2574</v>
      </c>
      <c r="F254" s="19" t="s">
        <v>2071</v>
      </c>
      <c r="G254" s="17" t="s">
        <v>2575</v>
      </c>
      <c r="H254" s="17"/>
      <c r="I254" s="19" t="s">
        <v>2143</v>
      </c>
      <c r="J254" s="19" t="s">
        <v>2576</v>
      </c>
    </row>
    <row r="255" s="12" customFormat="1" ht="52.5" customHeight="1" outlineLevel="1" spans="1:10">
      <c r="A255" s="19"/>
      <c r="B255" s="19"/>
      <c r="C255" s="19" t="s">
        <v>2054</v>
      </c>
      <c r="D255" s="19" t="s">
        <v>2208</v>
      </c>
      <c r="E255" s="19" t="s">
        <v>2577</v>
      </c>
      <c r="F255" s="19" t="s">
        <v>2071</v>
      </c>
      <c r="G255" s="17" t="s">
        <v>2578</v>
      </c>
      <c r="H255" s="17"/>
      <c r="I255" s="19" t="s">
        <v>2143</v>
      </c>
      <c r="J255" s="19" t="s">
        <v>2579</v>
      </c>
    </row>
    <row r="256" s="12" customFormat="1" ht="52.5" customHeight="1" outlineLevel="1" spans="1:10">
      <c r="A256" s="19"/>
      <c r="B256" s="19"/>
      <c r="C256" s="19" t="s">
        <v>2059</v>
      </c>
      <c r="D256" s="19" t="s">
        <v>2060</v>
      </c>
      <c r="E256" s="19" t="s">
        <v>2580</v>
      </c>
      <c r="F256" s="19" t="s">
        <v>2050</v>
      </c>
      <c r="G256" s="17" t="s">
        <v>2062</v>
      </c>
      <c r="H256" s="17" t="s">
        <v>2058</v>
      </c>
      <c r="I256" s="19" t="s">
        <v>2053</v>
      </c>
      <c r="J256" s="19" t="s">
        <v>2581</v>
      </c>
    </row>
    <row r="257" s="12" customFormat="1" ht="52.5" customHeight="1" outlineLevel="1" spans="1:10">
      <c r="A257" s="19" t="s">
        <v>2582</v>
      </c>
      <c r="B257" s="19" t="s">
        <v>2583</v>
      </c>
      <c r="C257" s="19" t="s">
        <v>2047</v>
      </c>
      <c r="D257" s="19" t="s">
        <v>2066</v>
      </c>
      <c r="E257" s="19" t="s">
        <v>2584</v>
      </c>
      <c r="F257" s="19" t="s">
        <v>2071</v>
      </c>
      <c r="G257" s="17" t="s">
        <v>2585</v>
      </c>
      <c r="H257" s="17"/>
      <c r="I257" s="19" t="s">
        <v>2143</v>
      </c>
      <c r="J257" s="19" t="s">
        <v>2586</v>
      </c>
    </row>
    <row r="258" s="12" customFormat="1" ht="52.5" customHeight="1" outlineLevel="1" spans="1:10">
      <c r="A258" s="19"/>
      <c r="B258" s="19"/>
      <c r="C258" s="19" t="s">
        <v>2054</v>
      </c>
      <c r="D258" s="19" t="s">
        <v>2208</v>
      </c>
      <c r="E258" s="19" t="s">
        <v>2587</v>
      </c>
      <c r="F258" s="19" t="s">
        <v>2071</v>
      </c>
      <c r="G258" s="17" t="s">
        <v>2588</v>
      </c>
      <c r="H258" s="17"/>
      <c r="I258" s="19" t="s">
        <v>2143</v>
      </c>
      <c r="J258" s="19" t="s">
        <v>2589</v>
      </c>
    </row>
    <row r="259" s="12" customFormat="1" ht="52.5" customHeight="1" outlineLevel="1" spans="1:10">
      <c r="A259" s="19"/>
      <c r="B259" s="19"/>
      <c r="C259" s="19" t="s">
        <v>2059</v>
      </c>
      <c r="D259" s="19" t="s">
        <v>2060</v>
      </c>
      <c r="E259" s="19" t="s">
        <v>2590</v>
      </c>
      <c r="F259" s="19" t="s">
        <v>2050</v>
      </c>
      <c r="G259" s="17" t="s">
        <v>2062</v>
      </c>
      <c r="H259" s="17" t="s">
        <v>2058</v>
      </c>
      <c r="I259" s="19" t="s">
        <v>2053</v>
      </c>
      <c r="J259" s="19" t="s">
        <v>2591</v>
      </c>
    </row>
    <row r="260" s="12" customFormat="1" ht="52.5" customHeight="1" outlineLevel="1" spans="1:10">
      <c r="A260" s="19" t="s">
        <v>2592</v>
      </c>
      <c r="B260" s="19" t="s">
        <v>2593</v>
      </c>
      <c r="C260" s="19" t="s">
        <v>2047</v>
      </c>
      <c r="D260" s="19" t="s">
        <v>2048</v>
      </c>
      <c r="E260" s="19" t="s">
        <v>2594</v>
      </c>
      <c r="F260" s="19" t="s">
        <v>2071</v>
      </c>
      <c r="G260" s="17" t="s">
        <v>2072</v>
      </c>
      <c r="H260" s="17" t="s">
        <v>2058</v>
      </c>
      <c r="I260" s="19" t="s">
        <v>2053</v>
      </c>
      <c r="J260" s="19" t="s">
        <v>2595</v>
      </c>
    </row>
    <row r="261" s="12" customFormat="1" ht="52.5" customHeight="1" outlineLevel="1" spans="1:10">
      <c r="A261" s="19"/>
      <c r="B261" s="19"/>
      <c r="C261" s="19" t="s">
        <v>2047</v>
      </c>
      <c r="D261" s="19" t="s">
        <v>2066</v>
      </c>
      <c r="E261" s="19" t="s">
        <v>2201</v>
      </c>
      <c r="F261" s="19" t="s">
        <v>2071</v>
      </c>
      <c r="G261" s="17" t="s">
        <v>2072</v>
      </c>
      <c r="H261" s="17" t="s">
        <v>2058</v>
      </c>
      <c r="I261" s="19" t="s">
        <v>2053</v>
      </c>
      <c r="J261" s="19" t="s">
        <v>2596</v>
      </c>
    </row>
    <row r="262" s="12" customFormat="1" ht="52.5" customHeight="1" outlineLevel="1" spans="1:10">
      <c r="A262" s="19"/>
      <c r="B262" s="19"/>
      <c r="C262" s="19" t="s">
        <v>2047</v>
      </c>
      <c r="D262" s="19" t="s">
        <v>2069</v>
      </c>
      <c r="E262" s="19" t="s">
        <v>2236</v>
      </c>
      <c r="F262" s="19" t="s">
        <v>2071</v>
      </c>
      <c r="G262" s="17" t="s">
        <v>2072</v>
      </c>
      <c r="H262" s="17" t="s">
        <v>2058</v>
      </c>
      <c r="I262" s="19" t="s">
        <v>2053</v>
      </c>
      <c r="J262" s="19" t="s">
        <v>2597</v>
      </c>
    </row>
    <row r="263" s="12" customFormat="1" ht="52.5" customHeight="1" outlineLevel="1" spans="1:10">
      <c r="A263" s="19"/>
      <c r="B263" s="19"/>
      <c r="C263" s="19" t="s">
        <v>2054</v>
      </c>
      <c r="D263" s="19" t="s">
        <v>2055</v>
      </c>
      <c r="E263" s="19" t="s">
        <v>2598</v>
      </c>
      <c r="F263" s="19" t="s">
        <v>2071</v>
      </c>
      <c r="G263" s="17" t="s">
        <v>2599</v>
      </c>
      <c r="H263" s="17"/>
      <c r="I263" s="19" t="s">
        <v>2143</v>
      </c>
      <c r="J263" s="19" t="s">
        <v>2600</v>
      </c>
    </row>
    <row r="264" s="12" customFormat="1" ht="52.5" customHeight="1" outlineLevel="1" spans="1:10">
      <c r="A264" s="19"/>
      <c r="B264" s="19"/>
      <c r="C264" s="19" t="s">
        <v>2059</v>
      </c>
      <c r="D264" s="19" t="s">
        <v>2060</v>
      </c>
      <c r="E264" s="19" t="s">
        <v>2365</v>
      </c>
      <c r="F264" s="19" t="s">
        <v>2050</v>
      </c>
      <c r="G264" s="17" t="s">
        <v>2068</v>
      </c>
      <c r="H264" s="17" t="s">
        <v>2058</v>
      </c>
      <c r="I264" s="19" t="s">
        <v>2053</v>
      </c>
      <c r="J264" s="19" t="s">
        <v>2601</v>
      </c>
    </row>
    <row r="265" s="12" customFormat="1" ht="52.5" customHeight="1" outlineLevel="1" spans="1:10">
      <c r="A265" s="19" t="s">
        <v>2602</v>
      </c>
      <c r="B265" s="19" t="s">
        <v>2603</v>
      </c>
      <c r="C265" s="19" t="s">
        <v>2047</v>
      </c>
      <c r="D265" s="19" t="s">
        <v>2048</v>
      </c>
      <c r="E265" s="19" t="s">
        <v>2604</v>
      </c>
      <c r="F265" s="19" t="s">
        <v>2050</v>
      </c>
      <c r="G265" s="17" t="s">
        <v>2159</v>
      </c>
      <c r="H265" s="17" t="s">
        <v>2605</v>
      </c>
      <c r="I265" s="19" t="s">
        <v>2053</v>
      </c>
      <c r="J265" s="19" t="s">
        <v>2606</v>
      </c>
    </row>
    <row r="266" s="12" customFormat="1" ht="52.5" customHeight="1" outlineLevel="1" spans="1:10">
      <c r="A266" s="19"/>
      <c r="B266" s="19"/>
      <c r="C266" s="19" t="s">
        <v>2054</v>
      </c>
      <c r="D266" s="19" t="s">
        <v>2073</v>
      </c>
      <c r="E266" s="19" t="s">
        <v>2607</v>
      </c>
      <c r="F266" s="19" t="s">
        <v>2050</v>
      </c>
      <c r="G266" s="17" t="s">
        <v>2608</v>
      </c>
      <c r="H266" s="17" t="s">
        <v>2264</v>
      </c>
      <c r="I266" s="19" t="s">
        <v>2053</v>
      </c>
      <c r="J266" s="19" t="s">
        <v>2609</v>
      </c>
    </row>
    <row r="267" s="12" customFormat="1" ht="52.5" customHeight="1" outlineLevel="1" spans="1:10">
      <c r="A267" s="19"/>
      <c r="B267" s="19"/>
      <c r="C267" s="19" t="s">
        <v>2054</v>
      </c>
      <c r="D267" s="19" t="s">
        <v>2055</v>
      </c>
      <c r="E267" s="19" t="s">
        <v>2610</v>
      </c>
      <c r="F267" s="19" t="s">
        <v>2071</v>
      </c>
      <c r="G267" s="17" t="s">
        <v>2578</v>
      </c>
      <c r="H267" s="17"/>
      <c r="I267" s="19" t="s">
        <v>2143</v>
      </c>
      <c r="J267" s="19" t="s">
        <v>2611</v>
      </c>
    </row>
    <row r="268" s="12" customFormat="1" ht="52.5" customHeight="1" outlineLevel="1" spans="1:10">
      <c r="A268" s="19"/>
      <c r="B268" s="19"/>
      <c r="C268" s="19" t="s">
        <v>2059</v>
      </c>
      <c r="D268" s="19" t="s">
        <v>2060</v>
      </c>
      <c r="E268" s="19" t="s">
        <v>2612</v>
      </c>
      <c r="F268" s="19" t="s">
        <v>2050</v>
      </c>
      <c r="G268" s="17" t="s">
        <v>2062</v>
      </c>
      <c r="H268" s="17" t="s">
        <v>2058</v>
      </c>
      <c r="I268" s="19" t="s">
        <v>2053</v>
      </c>
      <c r="J268" s="19" t="s">
        <v>2613</v>
      </c>
    </row>
    <row r="269" s="12" customFormat="1" ht="52.5" customHeight="1" spans="1:10">
      <c r="A269" s="17" t="s">
        <v>2614</v>
      </c>
      <c r="B269" s="18"/>
      <c r="C269" s="18"/>
      <c r="D269" s="18"/>
      <c r="E269" s="18"/>
      <c r="F269" s="18"/>
      <c r="G269" s="18"/>
      <c r="H269" s="18"/>
      <c r="I269" s="18"/>
      <c r="J269" s="18"/>
    </row>
    <row r="270" s="12" customFormat="1" ht="52.5" customHeight="1" outlineLevel="1" spans="1:10">
      <c r="A270" s="19" t="s">
        <v>2615</v>
      </c>
      <c r="B270" s="19" t="s">
        <v>2616</v>
      </c>
      <c r="C270" s="19" t="s">
        <v>2047</v>
      </c>
      <c r="D270" s="19" t="s">
        <v>2048</v>
      </c>
      <c r="E270" s="19" t="s">
        <v>2617</v>
      </c>
      <c r="F270" s="19" t="s">
        <v>2050</v>
      </c>
      <c r="G270" s="17" t="s">
        <v>2618</v>
      </c>
      <c r="H270" s="17" t="s">
        <v>2619</v>
      </c>
      <c r="I270" s="19" t="s">
        <v>2053</v>
      </c>
      <c r="J270" s="19" t="s">
        <v>2620</v>
      </c>
    </row>
    <row r="271" s="12" customFormat="1" ht="52.5" customHeight="1" outlineLevel="1" spans="1:10">
      <c r="A271" s="19"/>
      <c r="B271" s="19"/>
      <c r="C271" s="19" t="s">
        <v>2047</v>
      </c>
      <c r="D271" s="19" t="s">
        <v>2066</v>
      </c>
      <c r="E271" s="19" t="s">
        <v>2621</v>
      </c>
      <c r="F271" s="19" t="s">
        <v>2071</v>
      </c>
      <c r="G271" s="17" t="s">
        <v>2072</v>
      </c>
      <c r="H271" s="17" t="s">
        <v>2058</v>
      </c>
      <c r="I271" s="19" t="s">
        <v>2053</v>
      </c>
      <c r="J271" s="19" t="s">
        <v>2622</v>
      </c>
    </row>
    <row r="272" s="12" customFormat="1" ht="52.5" customHeight="1" outlineLevel="1" spans="1:10">
      <c r="A272" s="19"/>
      <c r="B272" s="19"/>
      <c r="C272" s="19" t="s">
        <v>2047</v>
      </c>
      <c r="D272" s="19" t="s">
        <v>2069</v>
      </c>
      <c r="E272" s="19" t="s">
        <v>2623</v>
      </c>
      <c r="F272" s="19" t="s">
        <v>2050</v>
      </c>
      <c r="G272" s="17" t="s">
        <v>2117</v>
      </c>
      <c r="H272" s="17" t="s">
        <v>2058</v>
      </c>
      <c r="I272" s="19" t="s">
        <v>2053</v>
      </c>
      <c r="J272" s="19" t="s">
        <v>2624</v>
      </c>
    </row>
    <row r="273" s="12" customFormat="1" ht="52.5" customHeight="1" outlineLevel="1" spans="1:10">
      <c r="A273" s="19"/>
      <c r="B273" s="19"/>
      <c r="C273" s="19" t="s">
        <v>2054</v>
      </c>
      <c r="D273" s="19" t="s">
        <v>2055</v>
      </c>
      <c r="E273" s="19" t="s">
        <v>2625</v>
      </c>
      <c r="F273" s="19" t="s">
        <v>2050</v>
      </c>
      <c r="G273" s="17" t="s">
        <v>2626</v>
      </c>
      <c r="H273" s="17"/>
      <c r="I273" s="19" t="s">
        <v>2143</v>
      </c>
      <c r="J273" s="19" t="s">
        <v>2627</v>
      </c>
    </row>
    <row r="274" s="12" customFormat="1" ht="52.5" customHeight="1" outlineLevel="1" spans="1:10">
      <c r="A274" s="19"/>
      <c r="B274" s="19"/>
      <c r="C274" s="19" t="s">
        <v>2059</v>
      </c>
      <c r="D274" s="19" t="s">
        <v>2060</v>
      </c>
      <c r="E274" s="19" t="s">
        <v>2211</v>
      </c>
      <c r="F274" s="19" t="s">
        <v>2050</v>
      </c>
      <c r="G274" s="17" t="s">
        <v>2117</v>
      </c>
      <c r="H274" s="17" t="s">
        <v>2058</v>
      </c>
      <c r="I274" s="19" t="s">
        <v>2053</v>
      </c>
      <c r="J274" s="19" t="s">
        <v>2628</v>
      </c>
    </row>
    <row r="275" s="12" customFormat="1" ht="52.5" customHeight="1" outlineLevel="1" spans="1:10">
      <c r="A275" s="19" t="s">
        <v>2629</v>
      </c>
      <c r="B275" s="19" t="s">
        <v>2630</v>
      </c>
      <c r="C275" s="19" t="s">
        <v>2047</v>
      </c>
      <c r="D275" s="19" t="s">
        <v>2048</v>
      </c>
      <c r="E275" s="19" t="s">
        <v>2631</v>
      </c>
      <c r="F275" s="19" t="s">
        <v>2050</v>
      </c>
      <c r="G275" s="17" t="s">
        <v>2632</v>
      </c>
      <c r="H275" s="17" t="s">
        <v>2633</v>
      </c>
      <c r="I275" s="19" t="s">
        <v>2053</v>
      </c>
      <c r="J275" s="19" t="s">
        <v>2634</v>
      </c>
    </row>
    <row r="276" s="12" customFormat="1" ht="52.5" customHeight="1" outlineLevel="1" spans="1:10">
      <c r="A276" s="19"/>
      <c r="B276" s="19"/>
      <c r="C276" s="19" t="s">
        <v>2047</v>
      </c>
      <c r="D276" s="19" t="s">
        <v>2066</v>
      </c>
      <c r="E276" s="19" t="s">
        <v>2635</v>
      </c>
      <c r="F276" s="19" t="s">
        <v>2050</v>
      </c>
      <c r="G276" s="17" t="s">
        <v>2618</v>
      </c>
      <c r="H276" s="17" t="s">
        <v>2058</v>
      </c>
      <c r="I276" s="19" t="s">
        <v>2053</v>
      </c>
      <c r="J276" s="19" t="s">
        <v>2636</v>
      </c>
    </row>
    <row r="277" s="12" customFormat="1" ht="52.5" customHeight="1" outlineLevel="1" spans="1:10">
      <c r="A277" s="19"/>
      <c r="B277" s="19"/>
      <c r="C277" s="19" t="s">
        <v>2047</v>
      </c>
      <c r="D277" s="19" t="s">
        <v>2069</v>
      </c>
      <c r="E277" s="19" t="s">
        <v>2637</v>
      </c>
      <c r="F277" s="19" t="s">
        <v>2050</v>
      </c>
      <c r="G277" s="17" t="s">
        <v>2062</v>
      </c>
      <c r="H277" s="17" t="s">
        <v>2058</v>
      </c>
      <c r="I277" s="19" t="s">
        <v>2053</v>
      </c>
      <c r="J277" s="19" t="s">
        <v>2638</v>
      </c>
    </row>
    <row r="278" s="12" customFormat="1" ht="52.5" customHeight="1" outlineLevel="1" spans="1:10">
      <c r="A278" s="19"/>
      <c r="B278" s="19"/>
      <c r="C278" s="19" t="s">
        <v>2054</v>
      </c>
      <c r="D278" s="19" t="s">
        <v>2055</v>
      </c>
      <c r="E278" s="19" t="s">
        <v>2639</v>
      </c>
      <c r="F278" s="19" t="s">
        <v>2050</v>
      </c>
      <c r="G278" s="17" t="s">
        <v>2640</v>
      </c>
      <c r="H278" s="17"/>
      <c r="I278" s="19" t="s">
        <v>2143</v>
      </c>
      <c r="J278" s="19" t="s">
        <v>2641</v>
      </c>
    </row>
    <row r="279" s="12" customFormat="1" ht="52.5" customHeight="1" outlineLevel="1" spans="1:10">
      <c r="A279" s="19"/>
      <c r="B279" s="19"/>
      <c r="C279" s="19" t="s">
        <v>2059</v>
      </c>
      <c r="D279" s="19" t="s">
        <v>2060</v>
      </c>
      <c r="E279" s="19" t="s">
        <v>2386</v>
      </c>
      <c r="F279" s="19" t="s">
        <v>2050</v>
      </c>
      <c r="G279" s="17" t="s">
        <v>2117</v>
      </c>
      <c r="H279" s="17" t="s">
        <v>2058</v>
      </c>
      <c r="I279" s="19" t="s">
        <v>2053</v>
      </c>
      <c r="J279" s="19" t="s">
        <v>2387</v>
      </c>
    </row>
    <row r="280" s="12" customFormat="1" ht="52.5" customHeight="1" outlineLevel="1" spans="1:10">
      <c r="A280" s="19" t="s">
        <v>2642</v>
      </c>
      <c r="B280" s="19" t="s">
        <v>2643</v>
      </c>
      <c r="C280" s="19" t="s">
        <v>2047</v>
      </c>
      <c r="D280" s="19" t="s">
        <v>2048</v>
      </c>
      <c r="E280" s="19" t="s">
        <v>2617</v>
      </c>
      <c r="F280" s="19" t="s">
        <v>2050</v>
      </c>
      <c r="G280" s="17" t="s">
        <v>2618</v>
      </c>
      <c r="H280" s="17" t="s">
        <v>2619</v>
      </c>
      <c r="I280" s="19" t="s">
        <v>2053</v>
      </c>
      <c r="J280" s="19" t="s">
        <v>2620</v>
      </c>
    </row>
    <row r="281" s="12" customFormat="1" ht="52.5" customHeight="1" outlineLevel="1" spans="1:10">
      <c r="A281" s="19"/>
      <c r="B281" s="19"/>
      <c r="C281" s="19" t="s">
        <v>2047</v>
      </c>
      <c r="D281" s="19" t="s">
        <v>2066</v>
      </c>
      <c r="E281" s="19" t="s">
        <v>2621</v>
      </c>
      <c r="F281" s="19" t="s">
        <v>2071</v>
      </c>
      <c r="G281" s="17" t="s">
        <v>2072</v>
      </c>
      <c r="H281" s="17" t="s">
        <v>2058</v>
      </c>
      <c r="I281" s="19" t="s">
        <v>2053</v>
      </c>
      <c r="J281" s="19" t="s">
        <v>2622</v>
      </c>
    </row>
    <row r="282" s="12" customFormat="1" ht="52.5" customHeight="1" outlineLevel="1" spans="1:10">
      <c r="A282" s="19"/>
      <c r="B282" s="19"/>
      <c r="C282" s="19" t="s">
        <v>2054</v>
      </c>
      <c r="D282" s="19" t="s">
        <v>2055</v>
      </c>
      <c r="E282" s="19" t="s">
        <v>2625</v>
      </c>
      <c r="F282" s="19" t="s">
        <v>2071</v>
      </c>
      <c r="G282" s="17" t="s">
        <v>2626</v>
      </c>
      <c r="H282" s="17"/>
      <c r="I282" s="19" t="s">
        <v>2143</v>
      </c>
      <c r="J282" s="19" t="s">
        <v>2627</v>
      </c>
    </row>
    <row r="283" s="12" customFormat="1" ht="52.5" customHeight="1" outlineLevel="1" spans="1:10">
      <c r="A283" s="19"/>
      <c r="B283" s="19"/>
      <c r="C283" s="19" t="s">
        <v>2059</v>
      </c>
      <c r="D283" s="19" t="s">
        <v>2060</v>
      </c>
      <c r="E283" s="19" t="s">
        <v>2211</v>
      </c>
      <c r="F283" s="19" t="s">
        <v>2050</v>
      </c>
      <c r="G283" s="17" t="s">
        <v>2117</v>
      </c>
      <c r="H283" s="17" t="s">
        <v>2058</v>
      </c>
      <c r="I283" s="19" t="s">
        <v>2053</v>
      </c>
      <c r="J283" s="19" t="s">
        <v>2628</v>
      </c>
    </row>
    <row r="284" s="12" customFormat="1" ht="52.5" customHeight="1" outlineLevel="1" spans="1:10">
      <c r="A284" s="19" t="s">
        <v>2644</v>
      </c>
      <c r="B284" s="19" t="s">
        <v>2645</v>
      </c>
      <c r="C284" s="19" t="s">
        <v>2047</v>
      </c>
      <c r="D284" s="19" t="s">
        <v>2048</v>
      </c>
      <c r="E284" s="19" t="s">
        <v>2646</v>
      </c>
      <c r="F284" s="19" t="s">
        <v>2050</v>
      </c>
      <c r="G284" s="17" t="s">
        <v>2618</v>
      </c>
      <c r="H284" s="17" t="s">
        <v>2647</v>
      </c>
      <c r="I284" s="19" t="s">
        <v>2053</v>
      </c>
      <c r="J284" s="19" t="s">
        <v>2648</v>
      </c>
    </row>
    <row r="285" s="12" customFormat="1" ht="52.5" customHeight="1" outlineLevel="1" spans="1:10">
      <c r="A285" s="19"/>
      <c r="B285" s="19"/>
      <c r="C285" s="19" t="s">
        <v>2047</v>
      </c>
      <c r="D285" s="19" t="s">
        <v>2069</v>
      </c>
      <c r="E285" s="19" t="s">
        <v>2649</v>
      </c>
      <c r="F285" s="19" t="s">
        <v>2050</v>
      </c>
      <c r="G285" s="17" t="s">
        <v>2068</v>
      </c>
      <c r="H285" s="17" t="s">
        <v>2058</v>
      </c>
      <c r="I285" s="19" t="s">
        <v>2053</v>
      </c>
      <c r="J285" s="19" t="s">
        <v>2638</v>
      </c>
    </row>
    <row r="286" s="12" customFormat="1" ht="52.5" customHeight="1" outlineLevel="1" spans="1:10">
      <c r="A286" s="19"/>
      <c r="B286" s="19"/>
      <c r="C286" s="19" t="s">
        <v>2054</v>
      </c>
      <c r="D286" s="19" t="s">
        <v>2055</v>
      </c>
      <c r="E286" s="19" t="s">
        <v>2639</v>
      </c>
      <c r="F286" s="19" t="s">
        <v>2050</v>
      </c>
      <c r="G286" s="17" t="s">
        <v>2640</v>
      </c>
      <c r="H286" s="17"/>
      <c r="I286" s="19" t="s">
        <v>2143</v>
      </c>
      <c r="J286" s="19" t="s">
        <v>2641</v>
      </c>
    </row>
    <row r="287" s="12" customFormat="1" ht="52.5" customHeight="1" outlineLevel="1" spans="1:10">
      <c r="A287" s="19"/>
      <c r="B287" s="19"/>
      <c r="C287" s="19" t="s">
        <v>2059</v>
      </c>
      <c r="D287" s="19" t="s">
        <v>2060</v>
      </c>
      <c r="E287" s="19" t="s">
        <v>2386</v>
      </c>
      <c r="F287" s="19" t="s">
        <v>2050</v>
      </c>
      <c r="G287" s="17" t="s">
        <v>2117</v>
      </c>
      <c r="H287" s="17" t="s">
        <v>2058</v>
      </c>
      <c r="I287" s="19" t="s">
        <v>2053</v>
      </c>
      <c r="J287" s="19" t="s">
        <v>2387</v>
      </c>
    </row>
    <row r="288" s="12" customFormat="1" ht="52.5" customHeight="1" outlineLevel="1" spans="1:10">
      <c r="A288" s="19" t="s">
        <v>2650</v>
      </c>
      <c r="B288" s="19" t="s">
        <v>2651</v>
      </c>
      <c r="C288" s="19" t="s">
        <v>2047</v>
      </c>
      <c r="D288" s="19" t="s">
        <v>2048</v>
      </c>
      <c r="E288" s="19" t="s">
        <v>2652</v>
      </c>
      <c r="F288" s="19" t="s">
        <v>2050</v>
      </c>
      <c r="G288" s="17" t="s">
        <v>2653</v>
      </c>
      <c r="H288" s="17" t="s">
        <v>2633</v>
      </c>
      <c r="I288" s="19" t="s">
        <v>2053</v>
      </c>
      <c r="J288" s="19" t="s">
        <v>2634</v>
      </c>
    </row>
    <row r="289" s="12" customFormat="1" ht="52.5" customHeight="1" outlineLevel="1" spans="1:10">
      <c r="A289" s="19"/>
      <c r="B289" s="19"/>
      <c r="C289" s="19" t="s">
        <v>2047</v>
      </c>
      <c r="D289" s="19" t="s">
        <v>2066</v>
      </c>
      <c r="E289" s="19" t="s">
        <v>2654</v>
      </c>
      <c r="F289" s="19" t="s">
        <v>2050</v>
      </c>
      <c r="G289" s="17" t="s">
        <v>2062</v>
      </c>
      <c r="H289" s="17" t="s">
        <v>2058</v>
      </c>
      <c r="I289" s="19" t="s">
        <v>2053</v>
      </c>
      <c r="J289" s="19" t="s">
        <v>2636</v>
      </c>
    </row>
    <row r="290" s="12" customFormat="1" ht="52.5" customHeight="1" outlineLevel="1" spans="1:10">
      <c r="A290" s="19"/>
      <c r="B290" s="19"/>
      <c r="C290" s="19" t="s">
        <v>2047</v>
      </c>
      <c r="D290" s="19" t="s">
        <v>2069</v>
      </c>
      <c r="E290" s="19" t="s">
        <v>2655</v>
      </c>
      <c r="F290" s="19" t="s">
        <v>2050</v>
      </c>
      <c r="G290" s="17" t="s">
        <v>2062</v>
      </c>
      <c r="H290" s="17" t="s">
        <v>2058</v>
      </c>
      <c r="I290" s="19" t="s">
        <v>2053</v>
      </c>
      <c r="J290" s="19" t="s">
        <v>2638</v>
      </c>
    </row>
    <row r="291" s="12" customFormat="1" ht="52.5" customHeight="1" outlineLevel="1" spans="1:10">
      <c r="A291" s="19"/>
      <c r="B291" s="19"/>
      <c r="C291" s="19" t="s">
        <v>2054</v>
      </c>
      <c r="D291" s="19" t="s">
        <v>2055</v>
      </c>
      <c r="E291" s="19" t="s">
        <v>2656</v>
      </c>
      <c r="F291" s="19" t="s">
        <v>2050</v>
      </c>
      <c r="G291" s="17" t="s">
        <v>2626</v>
      </c>
      <c r="H291" s="17"/>
      <c r="I291" s="19" t="s">
        <v>2143</v>
      </c>
      <c r="J291" s="19" t="s">
        <v>2657</v>
      </c>
    </row>
    <row r="292" s="12" customFormat="1" ht="52.5" customHeight="1" outlineLevel="1" spans="1:10">
      <c r="A292" s="19"/>
      <c r="B292" s="19"/>
      <c r="C292" s="19" t="s">
        <v>2059</v>
      </c>
      <c r="D292" s="19" t="s">
        <v>2060</v>
      </c>
      <c r="E292" s="19" t="s">
        <v>2386</v>
      </c>
      <c r="F292" s="19" t="s">
        <v>2050</v>
      </c>
      <c r="G292" s="17" t="s">
        <v>2117</v>
      </c>
      <c r="H292" s="17" t="s">
        <v>2058</v>
      </c>
      <c r="I292" s="19" t="s">
        <v>2053</v>
      </c>
      <c r="J292" s="19" t="s">
        <v>2387</v>
      </c>
    </row>
    <row r="293" s="12" customFormat="1" ht="52.5" customHeight="1" outlineLevel="1" spans="1:10">
      <c r="A293" s="19" t="s">
        <v>2658</v>
      </c>
      <c r="B293" s="19" t="s">
        <v>2659</v>
      </c>
      <c r="C293" s="19" t="s">
        <v>2047</v>
      </c>
      <c r="D293" s="19" t="s">
        <v>2048</v>
      </c>
      <c r="E293" s="19" t="s">
        <v>2660</v>
      </c>
      <c r="F293" s="19" t="s">
        <v>2050</v>
      </c>
      <c r="G293" s="17" t="s">
        <v>2618</v>
      </c>
      <c r="H293" s="17" t="s">
        <v>2647</v>
      </c>
      <c r="I293" s="19" t="s">
        <v>2053</v>
      </c>
      <c r="J293" s="19" t="s">
        <v>2648</v>
      </c>
    </row>
    <row r="294" s="12" customFormat="1" ht="52.5" customHeight="1" outlineLevel="1" spans="1:10">
      <c r="A294" s="19"/>
      <c r="B294" s="19"/>
      <c r="C294" s="19" t="s">
        <v>2047</v>
      </c>
      <c r="D294" s="19" t="s">
        <v>2066</v>
      </c>
      <c r="E294" s="19" t="s">
        <v>2661</v>
      </c>
      <c r="F294" s="19" t="s">
        <v>2050</v>
      </c>
      <c r="G294" s="17" t="s">
        <v>2068</v>
      </c>
      <c r="H294" s="17" t="s">
        <v>2058</v>
      </c>
      <c r="I294" s="19" t="s">
        <v>2053</v>
      </c>
      <c r="J294" s="19" t="s">
        <v>2662</v>
      </c>
    </row>
    <row r="295" s="12" customFormat="1" ht="52.5" customHeight="1" outlineLevel="1" spans="1:10">
      <c r="A295" s="19"/>
      <c r="B295" s="19"/>
      <c r="C295" s="19" t="s">
        <v>2054</v>
      </c>
      <c r="D295" s="19" t="s">
        <v>2055</v>
      </c>
      <c r="E295" s="19" t="s">
        <v>2390</v>
      </c>
      <c r="F295" s="19" t="s">
        <v>2050</v>
      </c>
      <c r="G295" s="17" t="s">
        <v>2068</v>
      </c>
      <c r="H295" s="17" t="s">
        <v>2058</v>
      </c>
      <c r="I295" s="19" t="s">
        <v>2053</v>
      </c>
      <c r="J295" s="19" t="s">
        <v>2391</v>
      </c>
    </row>
    <row r="296" s="12" customFormat="1" ht="52.5" customHeight="1" outlineLevel="1" spans="1:10">
      <c r="A296" s="19"/>
      <c r="B296" s="19"/>
      <c r="C296" s="19" t="s">
        <v>2059</v>
      </c>
      <c r="D296" s="19" t="s">
        <v>2060</v>
      </c>
      <c r="E296" s="19" t="s">
        <v>2386</v>
      </c>
      <c r="F296" s="19" t="s">
        <v>2050</v>
      </c>
      <c r="G296" s="17" t="s">
        <v>2117</v>
      </c>
      <c r="H296" s="17" t="s">
        <v>2058</v>
      </c>
      <c r="I296" s="19" t="s">
        <v>2053</v>
      </c>
      <c r="J296" s="19" t="s">
        <v>2387</v>
      </c>
    </row>
  </sheetData>
  <autoFilter ref="A4:J296">
    <extLst/>
  </autoFilter>
  <mergeCells count="123">
    <mergeCell ref="A2:J2"/>
    <mergeCell ref="A7:A9"/>
    <mergeCell ref="A10:A15"/>
    <mergeCell ref="A16:A29"/>
    <mergeCell ref="A30:A35"/>
    <mergeCell ref="A36:A44"/>
    <mergeCell ref="A45:A50"/>
    <mergeCell ref="A51:A61"/>
    <mergeCell ref="A62:A72"/>
    <mergeCell ref="A74:A79"/>
    <mergeCell ref="A80:A84"/>
    <mergeCell ref="A85:A87"/>
    <mergeCell ref="A88:A90"/>
    <mergeCell ref="A91:A96"/>
    <mergeCell ref="A98:A102"/>
    <mergeCell ref="A103:A107"/>
    <mergeCell ref="A108:A115"/>
    <mergeCell ref="A116:A120"/>
    <mergeCell ref="A121:A123"/>
    <mergeCell ref="A124:A126"/>
    <mergeCell ref="A127:A129"/>
    <mergeCell ref="A130:A133"/>
    <mergeCell ref="A134:A136"/>
    <mergeCell ref="A138:A140"/>
    <mergeCell ref="A141:A145"/>
    <mergeCell ref="A146:A150"/>
    <mergeCell ref="A151:A153"/>
    <mergeCell ref="A154:A156"/>
    <mergeCell ref="A157:A159"/>
    <mergeCell ref="A160:A162"/>
    <mergeCell ref="A163:A165"/>
    <mergeCell ref="A166:A168"/>
    <mergeCell ref="A169:A171"/>
    <mergeCell ref="A172:A175"/>
    <mergeCell ref="A176:A180"/>
    <mergeCell ref="A181:A184"/>
    <mergeCell ref="A185:A189"/>
    <mergeCell ref="A190:A193"/>
    <mergeCell ref="A194:A196"/>
    <mergeCell ref="A198:A199"/>
    <mergeCell ref="A200:A202"/>
    <mergeCell ref="A203:A206"/>
    <mergeCell ref="A208:A210"/>
    <mergeCell ref="A211:A213"/>
    <mergeCell ref="A215:A218"/>
    <mergeCell ref="A219:A221"/>
    <mergeCell ref="A223:A226"/>
    <mergeCell ref="A227:A230"/>
    <mergeCell ref="A232:A236"/>
    <mergeCell ref="A237:A241"/>
    <mergeCell ref="A242:A248"/>
    <mergeCell ref="A250:A252"/>
    <mergeCell ref="A254:A256"/>
    <mergeCell ref="A257:A259"/>
    <mergeCell ref="A260:A264"/>
    <mergeCell ref="A265:A268"/>
    <mergeCell ref="A270:A274"/>
    <mergeCell ref="A275:A279"/>
    <mergeCell ref="A280:A283"/>
    <mergeCell ref="A284:A287"/>
    <mergeCell ref="A288:A292"/>
    <mergeCell ref="A293:A296"/>
    <mergeCell ref="B7:B9"/>
    <mergeCell ref="B10:B15"/>
    <mergeCell ref="B16:B29"/>
    <mergeCell ref="B30:B35"/>
    <mergeCell ref="B36:B44"/>
    <mergeCell ref="B45:B50"/>
    <mergeCell ref="B51:B61"/>
    <mergeCell ref="B62:B72"/>
    <mergeCell ref="B74:B79"/>
    <mergeCell ref="B80:B84"/>
    <mergeCell ref="B85:B87"/>
    <mergeCell ref="B88:B90"/>
    <mergeCell ref="B91:B96"/>
    <mergeCell ref="B98:B102"/>
    <mergeCell ref="B103:B107"/>
    <mergeCell ref="B108:B115"/>
    <mergeCell ref="B116:B120"/>
    <mergeCell ref="B121:B123"/>
    <mergeCell ref="B124:B126"/>
    <mergeCell ref="B127:B129"/>
    <mergeCell ref="B130:B133"/>
    <mergeCell ref="B134:B136"/>
    <mergeCell ref="B138:B140"/>
    <mergeCell ref="B141:B145"/>
    <mergeCell ref="B146:B150"/>
    <mergeCell ref="B151:B153"/>
    <mergeCell ref="B154:B156"/>
    <mergeCell ref="B157:B159"/>
    <mergeCell ref="B160:B162"/>
    <mergeCell ref="B163:B165"/>
    <mergeCell ref="B166:B168"/>
    <mergeCell ref="B169:B171"/>
    <mergeCell ref="B172:B175"/>
    <mergeCell ref="B176:B180"/>
    <mergeCell ref="B181:B184"/>
    <mergeCell ref="B185:B189"/>
    <mergeCell ref="B190:B193"/>
    <mergeCell ref="B194:B196"/>
    <mergeCell ref="B198:B199"/>
    <mergeCell ref="B200:B202"/>
    <mergeCell ref="B203:B206"/>
    <mergeCell ref="B208:B210"/>
    <mergeCell ref="B211:B213"/>
    <mergeCell ref="B215:B218"/>
    <mergeCell ref="B219:B221"/>
    <mergeCell ref="B223:B226"/>
    <mergeCell ref="B227:B230"/>
    <mergeCell ref="B232:B236"/>
    <mergeCell ref="B237:B241"/>
    <mergeCell ref="B242:B248"/>
    <mergeCell ref="B250:B252"/>
    <mergeCell ref="B254:B256"/>
    <mergeCell ref="B257:B259"/>
    <mergeCell ref="B260:B264"/>
    <mergeCell ref="B265:B268"/>
    <mergeCell ref="B270:B274"/>
    <mergeCell ref="B275:B279"/>
    <mergeCell ref="B280:B283"/>
    <mergeCell ref="B284:B287"/>
    <mergeCell ref="B288:B292"/>
    <mergeCell ref="B293:B296"/>
  </mergeCells>
  <pageMargins left="0.751388888888889" right="0.751388888888889" top="1" bottom="1" header="0.507638888888889" footer="0.507638888888889"/>
  <pageSetup paperSize="9" scale="70" orientation="landscape" horizontalDpi="600"/>
  <headerFooter>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B10"/>
  <sheetViews>
    <sheetView topLeftCell="A8" workbookViewId="0">
      <selection activeCell="B10" sqref="B10"/>
    </sheetView>
  </sheetViews>
  <sheetFormatPr defaultColWidth="9" defaultRowHeight="14.4" outlineLevelCol="1"/>
  <cols>
    <col min="1" max="1" width="20.25" style="1" customWidth="1"/>
    <col min="2" max="2" width="70.1296296296296" style="1" customWidth="1"/>
    <col min="3" max="16384" width="9" style="1"/>
  </cols>
  <sheetData>
    <row r="1" ht="32" customHeight="1" spans="1:2">
      <c r="A1" s="2" t="s">
        <v>2663</v>
      </c>
      <c r="B1" s="2"/>
    </row>
    <row r="3" ht="40" customHeight="1" spans="1:2">
      <c r="A3" s="3" t="s">
        <v>2664</v>
      </c>
      <c r="B3" s="4" t="s">
        <v>2665</v>
      </c>
    </row>
    <row r="4" ht="45" customHeight="1" spans="1:2">
      <c r="A4" s="5" t="s">
        <v>1223</v>
      </c>
      <c r="B4" s="6" t="s">
        <v>2666</v>
      </c>
    </row>
    <row r="5" ht="45" customHeight="1" spans="1:2">
      <c r="A5" s="5" t="s">
        <v>2667</v>
      </c>
      <c r="B5" s="7" t="s">
        <v>2668</v>
      </c>
    </row>
    <row r="6" ht="144" customHeight="1" spans="1:2">
      <c r="A6" s="5" t="s">
        <v>2669</v>
      </c>
      <c r="B6" s="6" t="s">
        <v>2670</v>
      </c>
    </row>
    <row r="7" ht="161" customHeight="1" spans="1:2">
      <c r="A7" s="8" t="s">
        <v>2671</v>
      </c>
      <c r="B7" s="6" t="s">
        <v>2672</v>
      </c>
    </row>
    <row r="8" ht="145" customHeight="1" spans="1:2">
      <c r="A8" s="9" t="s">
        <v>2673</v>
      </c>
      <c r="B8" s="6" t="s">
        <v>2674</v>
      </c>
    </row>
    <row r="9" ht="170" customHeight="1" spans="1:2">
      <c r="A9" s="9" t="s">
        <v>2675</v>
      </c>
      <c r="B9" s="6" t="s">
        <v>2676</v>
      </c>
    </row>
    <row r="10" ht="151" customHeight="1" spans="1:2">
      <c r="A10" s="6" t="s">
        <v>2677</v>
      </c>
      <c r="B10" s="6" t="s">
        <v>2678</v>
      </c>
    </row>
  </sheetData>
  <mergeCells count="1">
    <mergeCell ref="A1:B1"/>
  </mergeCells>
  <conditionalFormatting sqref="A6">
    <cfRule type="expression" dxfId="1" priority="1" stopIfTrue="1">
      <formula>"len($A:$A)=3"</formula>
    </cfRule>
  </conditionalFormatting>
  <conditionalFormatting sqref="A7">
    <cfRule type="expression" dxfId="1" priority="4" stopIfTrue="1">
      <formula>"len($A:$A)=3"</formula>
    </cfRule>
  </conditionalFormatting>
  <conditionalFormatting sqref="A4:A5">
    <cfRule type="expression" dxfId="1" priority="2" stopIfTrue="1">
      <formula>"len($A:$A)=3"</formula>
    </cfRule>
  </conditionalFormatting>
  <pageMargins left="0.751388888888889" right="0.751388888888889" top="1" bottom="1" header="0.507638888888889" footer="0.507638888888889"/>
  <pageSetup paperSize="9" orientation="portrait" horizont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5"/>
  <sheetViews>
    <sheetView showZeros="0" view="pageBreakPreview" zoomScaleNormal="100" workbookViewId="0">
      <selection activeCell="B8" sqref="B8"/>
    </sheetView>
  </sheetViews>
  <sheetFormatPr defaultColWidth="9" defaultRowHeight="14.4" outlineLevelCol="1"/>
  <cols>
    <col min="1" max="1" width="69.1111111111111" customWidth="1"/>
    <col min="2" max="2" width="44.1111111111111" customWidth="1"/>
  </cols>
  <sheetData>
    <row r="1" ht="45" customHeight="1" spans="1:2">
      <c r="A1" s="310" t="s">
        <v>1162</v>
      </c>
      <c r="B1" s="310"/>
    </row>
    <row r="2" ht="20.1" customHeight="1" spans="1:2">
      <c r="A2" s="311"/>
      <c r="B2" s="312" t="s">
        <v>1</v>
      </c>
    </row>
    <row r="3" ht="45" customHeight="1" spans="1:2">
      <c r="A3" s="313" t="s">
        <v>1163</v>
      </c>
      <c r="B3" s="96" t="s">
        <v>5</v>
      </c>
    </row>
    <row r="4" ht="30" customHeight="1" spans="1:2">
      <c r="A4" s="314" t="s">
        <v>1164</v>
      </c>
      <c r="B4" s="315">
        <f>SUM(B5:B8)</f>
        <v>49133</v>
      </c>
    </row>
    <row r="5" ht="30" customHeight="1" spans="1:2">
      <c r="A5" s="316" t="s">
        <v>1165</v>
      </c>
      <c r="B5" s="317">
        <v>24809</v>
      </c>
    </row>
    <row r="6" ht="30" customHeight="1" spans="1:2">
      <c r="A6" s="316" t="s">
        <v>1166</v>
      </c>
      <c r="B6" s="317">
        <v>10957</v>
      </c>
    </row>
    <row r="7" ht="30" customHeight="1" spans="1:2">
      <c r="A7" s="316" t="s">
        <v>967</v>
      </c>
      <c r="B7" s="317">
        <v>3954</v>
      </c>
    </row>
    <row r="8" ht="30" customHeight="1" spans="1:2">
      <c r="A8" s="316" t="s">
        <v>1167</v>
      </c>
      <c r="B8" s="317">
        <v>9413</v>
      </c>
    </row>
    <row r="9" ht="30" customHeight="1" spans="1:2">
      <c r="A9" s="318" t="s">
        <v>1168</v>
      </c>
      <c r="B9" s="315">
        <f>SUM(B10:B19)</f>
        <v>8567</v>
      </c>
    </row>
    <row r="10" ht="30" customHeight="1" spans="1:2">
      <c r="A10" s="316" t="s">
        <v>1169</v>
      </c>
      <c r="B10" s="317">
        <v>6500</v>
      </c>
    </row>
    <row r="11" ht="30" customHeight="1" spans="1:2">
      <c r="A11" s="316" t="s">
        <v>1170</v>
      </c>
      <c r="B11" s="317">
        <v>39</v>
      </c>
    </row>
    <row r="12" ht="30" customHeight="1" spans="1:2">
      <c r="A12" s="316" t="s">
        <v>1171</v>
      </c>
      <c r="B12" s="317">
        <v>41</v>
      </c>
    </row>
    <row r="13" ht="30" customHeight="1" spans="1:2">
      <c r="A13" s="316" t="s">
        <v>1172</v>
      </c>
      <c r="B13" s="317">
        <v>4</v>
      </c>
    </row>
    <row r="14" ht="30" customHeight="1" spans="1:2">
      <c r="A14" s="316" t="s">
        <v>1173</v>
      </c>
      <c r="B14" s="317">
        <v>471</v>
      </c>
    </row>
    <row r="15" ht="30" customHeight="1" spans="1:2">
      <c r="A15" s="316" t="s">
        <v>1174</v>
      </c>
      <c r="B15" s="317">
        <v>72</v>
      </c>
    </row>
    <row r="16" ht="30" customHeight="1" spans="1:2">
      <c r="A16" s="316" t="s">
        <v>1175</v>
      </c>
      <c r="B16" s="317">
        <v>16</v>
      </c>
    </row>
    <row r="17" ht="30" customHeight="1" spans="1:2">
      <c r="A17" s="316" t="s">
        <v>1176</v>
      </c>
      <c r="B17" s="317">
        <v>395</v>
      </c>
    </row>
    <row r="18" ht="30" customHeight="1" spans="1:2">
      <c r="A18" s="316" t="s">
        <v>1177</v>
      </c>
      <c r="B18" s="317">
        <v>143</v>
      </c>
    </row>
    <row r="19" ht="30" customHeight="1" spans="1:2">
      <c r="A19" s="316" t="s">
        <v>1178</v>
      </c>
      <c r="B19" s="317">
        <v>886</v>
      </c>
    </row>
    <row r="20" ht="30" customHeight="1" spans="1:2">
      <c r="A20" s="318" t="s">
        <v>1179</v>
      </c>
      <c r="B20" s="315">
        <f>SUM(B21:B22)</f>
        <v>48</v>
      </c>
    </row>
    <row r="21" ht="30" customHeight="1" spans="1:2">
      <c r="A21" s="316" t="s">
        <v>1180</v>
      </c>
      <c r="B21" s="317">
        <v>14</v>
      </c>
    </row>
    <row r="22" ht="30" customHeight="1" spans="1:2">
      <c r="A22" s="316" t="s">
        <v>1181</v>
      </c>
      <c r="B22" s="317">
        <v>34</v>
      </c>
    </row>
    <row r="23" ht="30" customHeight="1" spans="1:2">
      <c r="A23" s="318" t="s">
        <v>1182</v>
      </c>
      <c r="B23" s="315">
        <f>SUM(B24:B25)</f>
        <v>107023</v>
      </c>
    </row>
    <row r="24" ht="30" customHeight="1" spans="1:2">
      <c r="A24" s="316" t="s">
        <v>1183</v>
      </c>
      <c r="B24" s="317">
        <v>104350</v>
      </c>
    </row>
    <row r="25" ht="30" customHeight="1" spans="1:2">
      <c r="A25" s="316" t="s">
        <v>1184</v>
      </c>
      <c r="B25" s="317">
        <v>2673</v>
      </c>
    </row>
    <row r="26" ht="30" customHeight="1" spans="1:2">
      <c r="A26" s="318" t="s">
        <v>1185</v>
      </c>
      <c r="B26" s="315">
        <f>B27</f>
        <v>5</v>
      </c>
    </row>
    <row r="27" ht="30" customHeight="1" spans="1:2">
      <c r="A27" s="316" t="s">
        <v>1186</v>
      </c>
      <c r="B27" s="317">
        <v>5</v>
      </c>
    </row>
    <row r="28" ht="30" customHeight="1" spans="1:2">
      <c r="A28" s="318" t="s">
        <v>1187</v>
      </c>
      <c r="B28" s="315">
        <f>SUM(B29:B32)</f>
        <v>23424</v>
      </c>
    </row>
    <row r="29" ht="30" customHeight="1" spans="1:2">
      <c r="A29" s="316" t="s">
        <v>1188</v>
      </c>
      <c r="B29" s="317">
        <v>9334</v>
      </c>
    </row>
    <row r="30" ht="30" customHeight="1" spans="1:2">
      <c r="A30" s="316" t="s">
        <v>1189</v>
      </c>
      <c r="B30" s="317">
        <v>214</v>
      </c>
    </row>
    <row r="31" ht="30" customHeight="1" spans="1:2">
      <c r="A31" s="316" t="s">
        <v>1190</v>
      </c>
      <c r="B31" s="317">
        <v>13876</v>
      </c>
    </row>
    <row r="32" ht="17.4" spans="1:2">
      <c r="A32" s="319" t="s">
        <v>1191</v>
      </c>
      <c r="B32" s="317"/>
    </row>
    <row r="33" ht="17.4" spans="1:2">
      <c r="A33" s="318" t="s">
        <v>1192</v>
      </c>
      <c r="B33" s="315">
        <f>B34</f>
        <v>0</v>
      </c>
    </row>
    <row r="34" ht="17.4" spans="1:2">
      <c r="A34" s="319" t="s">
        <v>1193</v>
      </c>
      <c r="B34" s="317"/>
    </row>
    <row r="35" ht="17.4" spans="1:2">
      <c r="A35" s="320" t="s">
        <v>1194</v>
      </c>
      <c r="B35" s="315">
        <f>SUM(B28,B26,B23,B20,B9,B4,B33)</f>
        <v>188200</v>
      </c>
    </row>
  </sheetData>
  <autoFilter ref="A3:B35">
    <extLst/>
  </autoFilter>
  <mergeCells count="1">
    <mergeCell ref="A1:B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B0F0"/>
  </sheetPr>
  <dimension ref="A1:E25"/>
  <sheetViews>
    <sheetView showGridLines="0" showZeros="0" view="pageBreakPreview" zoomScaleNormal="100" workbookViewId="0">
      <selection activeCell="B7" sqref="B7"/>
    </sheetView>
  </sheetViews>
  <sheetFormatPr defaultColWidth="9" defaultRowHeight="14.4" outlineLevelCol="4"/>
  <cols>
    <col min="1" max="1" width="69.6296296296296" style="176" customWidth="1"/>
    <col min="2" max="2" width="45.6296296296296" customWidth="1"/>
    <col min="3" max="4" width="16.6296296296296" hidden="1" customWidth="1"/>
    <col min="5" max="5" width="9" hidden="1" customWidth="1"/>
  </cols>
  <sheetData>
    <row r="1" s="175" customFormat="1" ht="45" customHeight="1" spans="1:4">
      <c r="A1" s="300" t="s">
        <v>1195</v>
      </c>
      <c r="B1" s="300"/>
      <c r="C1" s="300"/>
      <c r="D1" s="300"/>
    </row>
    <row r="2" ht="20.1" customHeight="1" spans="1:4">
      <c r="A2" s="179"/>
      <c r="B2" s="296" t="s">
        <v>1</v>
      </c>
      <c r="C2" s="301"/>
      <c r="D2" s="301" t="s">
        <v>1</v>
      </c>
    </row>
    <row r="3" ht="45" customHeight="1" spans="1:5">
      <c r="A3" s="125" t="s">
        <v>1196</v>
      </c>
      <c r="B3" s="96" t="s">
        <v>5</v>
      </c>
      <c r="C3" s="302" t="s">
        <v>1197</v>
      </c>
      <c r="D3" s="96" t="s">
        <v>1198</v>
      </c>
      <c r="E3" s="303" t="s">
        <v>7</v>
      </c>
    </row>
    <row r="4" ht="36" customHeight="1" spans="1:5">
      <c r="A4" s="304" t="s">
        <v>1199</v>
      </c>
      <c r="B4" s="170">
        <v>960</v>
      </c>
      <c r="C4" s="305" t="e">
        <f>SUM(#REF!)</f>
        <v>#REF!</v>
      </c>
      <c r="D4" s="306" t="e">
        <f>SUM(#REF!)</f>
        <v>#REF!</v>
      </c>
      <c r="E4" s="189" t="e">
        <f t="shared" ref="E4:E12" si="0">IF(A4&lt;&gt;"",IF(SUM(B4:D4)&lt;&gt;0,"是","否"),"是")</f>
        <v>#REF!</v>
      </c>
    </row>
    <row r="5" ht="36" customHeight="1" spans="1:5">
      <c r="A5" s="304" t="s">
        <v>1200</v>
      </c>
      <c r="B5" s="106">
        <v>0</v>
      </c>
      <c r="C5" s="307">
        <v>64164</v>
      </c>
      <c r="D5" s="308"/>
      <c r="E5" s="189" t="str">
        <f t="shared" si="0"/>
        <v>是</v>
      </c>
    </row>
    <row r="6" ht="36" customHeight="1" spans="1:5">
      <c r="A6" s="304" t="s">
        <v>1201</v>
      </c>
      <c r="B6" s="106">
        <v>30</v>
      </c>
      <c r="C6" s="307">
        <v>2293</v>
      </c>
      <c r="D6" s="308"/>
      <c r="E6" s="189" t="str">
        <f t="shared" si="0"/>
        <v>是</v>
      </c>
    </row>
    <row r="7" ht="36" customHeight="1" spans="1:5">
      <c r="A7" s="304" t="s">
        <v>1202</v>
      </c>
      <c r="B7" s="106">
        <v>610</v>
      </c>
      <c r="C7" s="307">
        <v>9600</v>
      </c>
      <c r="D7" s="308"/>
      <c r="E7" s="189" t="str">
        <f t="shared" si="0"/>
        <v>是</v>
      </c>
    </row>
    <row r="8" ht="36" customHeight="1" spans="1:5">
      <c r="A8" s="304" t="s">
        <v>1203</v>
      </c>
      <c r="B8" s="106">
        <v>24</v>
      </c>
      <c r="C8" s="307">
        <v>280</v>
      </c>
      <c r="D8" s="308"/>
      <c r="E8" s="189" t="str">
        <f t="shared" si="0"/>
        <v>是</v>
      </c>
    </row>
    <row r="9" ht="36" customHeight="1" spans="1:5">
      <c r="A9" s="304" t="s">
        <v>1204</v>
      </c>
      <c r="B9" s="106">
        <v>400</v>
      </c>
      <c r="C9" s="307">
        <v>83870</v>
      </c>
      <c r="D9" s="308"/>
      <c r="E9" s="189" t="str">
        <f t="shared" si="0"/>
        <v>是</v>
      </c>
    </row>
    <row r="10" ht="36" customHeight="1" spans="1:5">
      <c r="A10" s="304" t="s">
        <v>1205</v>
      </c>
      <c r="B10" s="106">
        <v>25</v>
      </c>
      <c r="C10" s="307">
        <v>413</v>
      </c>
      <c r="D10" s="308"/>
      <c r="E10" s="189" t="str">
        <f t="shared" si="0"/>
        <v>是</v>
      </c>
    </row>
    <row r="11" ht="36" customHeight="1" spans="1:5">
      <c r="A11" s="304" t="s">
        <v>1206</v>
      </c>
      <c r="B11" s="106">
        <v>95</v>
      </c>
      <c r="C11" s="307">
        <v>60</v>
      </c>
      <c r="D11" s="308"/>
      <c r="E11" s="189" t="str">
        <f t="shared" si="0"/>
        <v>是</v>
      </c>
    </row>
    <row r="12" ht="36" customHeight="1" spans="1:5">
      <c r="A12" s="304" t="s">
        <v>1207</v>
      </c>
      <c r="B12" s="106">
        <v>49</v>
      </c>
      <c r="C12" s="307">
        <v>4418</v>
      </c>
      <c r="D12" s="308"/>
      <c r="E12" s="189" t="str">
        <f t="shared" si="0"/>
        <v>是</v>
      </c>
    </row>
    <row r="13" ht="36" customHeight="1" spans="1:5">
      <c r="A13" s="304" t="s">
        <v>1125</v>
      </c>
      <c r="B13" s="106">
        <v>6700</v>
      </c>
      <c r="C13" s="307"/>
      <c r="D13" s="308"/>
      <c r="E13" s="189" t="str">
        <f t="shared" ref="E13:E21" si="1">IF(A14&lt;&gt;"",IF(SUM(B13:D13)&lt;&gt;0,"是","否"),"是")</f>
        <v>是</v>
      </c>
    </row>
    <row r="14" ht="36" customHeight="1" spans="1:5">
      <c r="A14" s="304" t="s">
        <v>1208</v>
      </c>
      <c r="B14" s="106">
        <v>1300</v>
      </c>
      <c r="C14" s="307"/>
      <c r="D14" s="308"/>
      <c r="E14" s="189" t="str">
        <f t="shared" si="1"/>
        <v>是</v>
      </c>
    </row>
    <row r="15" ht="36" customHeight="1" spans="1:5">
      <c r="A15" s="304" t="s">
        <v>1209</v>
      </c>
      <c r="B15" s="106">
        <v>17934</v>
      </c>
      <c r="C15" s="307"/>
      <c r="D15" s="308">
        <v>5000</v>
      </c>
      <c r="E15" s="189" t="str">
        <f t="shared" si="1"/>
        <v>是</v>
      </c>
    </row>
    <row r="16" ht="36" customHeight="1" spans="1:5">
      <c r="A16" s="304" t="s">
        <v>1210</v>
      </c>
      <c r="B16" s="106">
        <v>4000</v>
      </c>
      <c r="C16" s="307">
        <v>3800</v>
      </c>
      <c r="D16" s="308"/>
      <c r="E16" s="189" t="str">
        <f t="shared" si="1"/>
        <v>是</v>
      </c>
    </row>
    <row r="17" ht="36" customHeight="1" spans="1:5">
      <c r="A17" s="304" t="s">
        <v>1211</v>
      </c>
      <c r="B17" s="106">
        <v>470</v>
      </c>
      <c r="C17" s="307">
        <v>1257</v>
      </c>
      <c r="D17" s="308"/>
      <c r="E17" s="189" t="str">
        <f t="shared" si="1"/>
        <v>是</v>
      </c>
    </row>
    <row r="18" ht="36" customHeight="1" spans="1:5">
      <c r="A18" s="304" t="s">
        <v>1212</v>
      </c>
      <c r="B18" s="106">
        <v>410</v>
      </c>
      <c r="C18" s="307">
        <v>2163</v>
      </c>
      <c r="D18" s="308"/>
      <c r="E18" s="189" t="str">
        <f t="shared" si="1"/>
        <v>是</v>
      </c>
    </row>
    <row r="19" ht="36" customHeight="1" spans="1:5">
      <c r="A19" s="304" t="s">
        <v>1213</v>
      </c>
      <c r="B19" s="106">
        <v>0</v>
      </c>
      <c r="E19" s="189" t="str">
        <f t="shared" si="1"/>
        <v>否</v>
      </c>
    </row>
    <row r="20" ht="36" customHeight="1" spans="1:5">
      <c r="A20" s="304" t="s">
        <v>1214</v>
      </c>
      <c r="B20" s="106">
        <v>280</v>
      </c>
      <c r="E20" s="189" t="str">
        <f t="shared" si="1"/>
        <v>是</v>
      </c>
    </row>
    <row r="21" ht="36" customHeight="1" spans="1:5">
      <c r="A21" s="304" t="s">
        <v>1215</v>
      </c>
      <c r="B21" s="106">
        <v>0</v>
      </c>
      <c r="E21" s="189" t="str">
        <f t="shared" si="1"/>
        <v>否</v>
      </c>
    </row>
    <row r="22" ht="36" customHeight="1" spans="1:5">
      <c r="A22" s="304" t="s">
        <v>1216</v>
      </c>
      <c r="B22" s="106">
        <v>13</v>
      </c>
      <c r="E22" s="189" t="str">
        <f>IF(A24&lt;&gt;"",IF(SUM(B22:D22)&lt;&gt;0,"是","否"),"是")</f>
        <v>是</v>
      </c>
    </row>
    <row r="23" ht="36" customHeight="1" spans="1:5">
      <c r="A23" s="304" t="s">
        <v>1217</v>
      </c>
      <c r="B23" s="106">
        <v>1700</v>
      </c>
      <c r="E23" s="189" t="str">
        <f>IF(A25&lt;&gt;"",IF(SUM(B23:D23)&lt;&gt;0,"是","否"),"是")</f>
        <v>是</v>
      </c>
    </row>
    <row r="24" ht="27" customHeight="1" spans="1:2">
      <c r="A24" s="304" t="s">
        <v>1218</v>
      </c>
      <c r="B24" s="106"/>
    </row>
    <row r="25" ht="36" customHeight="1" spans="1:2">
      <c r="A25" s="309" t="s">
        <v>1219</v>
      </c>
      <c r="B25" s="106">
        <f>SUM(B4:B24)</f>
        <v>35000</v>
      </c>
    </row>
  </sheetData>
  <autoFilter ref="A3:E25">
    <extLst/>
  </autoFilter>
  <mergeCells count="1">
    <mergeCell ref="A1:D1"/>
  </mergeCells>
  <conditionalFormatting sqref="E4">
    <cfRule type="cellIs" dxfId="2" priority="8" stopIfTrue="1" operator="lessThan">
      <formula>0</formula>
    </cfRule>
  </conditionalFormatting>
  <conditionalFormatting sqref="E5:E23">
    <cfRule type="cellIs" dxfId="2" priority="7"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00B0F0"/>
  </sheetPr>
  <dimension ref="A1:D29"/>
  <sheetViews>
    <sheetView showGridLines="0" showZeros="0" view="pageBreakPreview" zoomScaleNormal="85" workbookViewId="0">
      <selection activeCell="D24" sqref="D24"/>
    </sheetView>
  </sheetViews>
  <sheetFormatPr defaultColWidth="9" defaultRowHeight="15.6" outlineLevelCol="3"/>
  <cols>
    <col min="1" max="1" width="43.6296296296296" style="113" customWidth="1"/>
    <col min="2" max="2" width="20.6296296296296" style="115" customWidth="1"/>
    <col min="3" max="3" width="20.6296296296296" style="113" customWidth="1"/>
    <col min="4" max="4" width="20" style="249" customWidth="1"/>
    <col min="5" max="5" width="12.6296296296296" style="113"/>
    <col min="6" max="16375" width="9" style="113"/>
    <col min="16376" max="16377" width="35.6296296296296" style="113"/>
    <col min="16378" max="16384" width="9" style="113"/>
  </cols>
  <sheetData>
    <row r="1" ht="45" customHeight="1" spans="1:4">
      <c r="A1" s="118" t="s">
        <v>1220</v>
      </c>
      <c r="B1" s="118"/>
      <c r="C1" s="118"/>
      <c r="D1" s="118"/>
    </row>
    <row r="2" ht="15" customHeight="1" spans="1:4">
      <c r="A2" s="119"/>
      <c r="B2" s="119"/>
      <c r="C2" s="295"/>
      <c r="D2" s="296" t="s">
        <v>1</v>
      </c>
    </row>
    <row r="3" s="114" customFormat="1" ht="33" customHeight="1" spans="1:4">
      <c r="A3" s="121" t="s">
        <v>1221</v>
      </c>
      <c r="B3" s="121" t="s">
        <v>1219</v>
      </c>
      <c r="C3" s="297" t="s">
        <v>1222</v>
      </c>
      <c r="D3" s="297" t="s">
        <v>1223</v>
      </c>
    </row>
    <row r="4" ht="36" customHeight="1" spans="1:4">
      <c r="A4" s="298" t="s">
        <v>1224</v>
      </c>
      <c r="B4" s="299">
        <f>SUM(B5:B15)</f>
        <v>12</v>
      </c>
      <c r="C4" s="299"/>
      <c r="D4" s="299">
        <f>SUM(D5:D15)</f>
        <v>12</v>
      </c>
    </row>
    <row r="5" ht="36" customHeight="1" spans="1:4">
      <c r="A5" s="127" t="s">
        <v>1225</v>
      </c>
      <c r="B5" s="299">
        <f t="shared" ref="B5:B16" si="0">SUM(C5+D5)</f>
        <v>0</v>
      </c>
      <c r="C5" s="299"/>
      <c r="D5" s="146"/>
    </row>
    <row r="6" ht="36" customHeight="1" spans="1:4">
      <c r="A6" s="127" t="s">
        <v>1226</v>
      </c>
      <c r="B6" s="299">
        <f t="shared" si="0"/>
        <v>0</v>
      </c>
      <c r="C6" s="299"/>
      <c r="D6" s="146"/>
    </row>
    <row r="7" ht="36" customHeight="1" spans="1:4">
      <c r="A7" s="127" t="s">
        <v>1227</v>
      </c>
      <c r="B7" s="299">
        <f t="shared" si="0"/>
        <v>0</v>
      </c>
      <c r="C7" s="299"/>
      <c r="D7" s="146"/>
    </row>
    <row r="8" ht="36" customHeight="1" spans="1:4">
      <c r="A8" s="127" t="s">
        <v>1228</v>
      </c>
      <c r="B8" s="299">
        <f t="shared" si="0"/>
        <v>0</v>
      </c>
      <c r="C8" s="299"/>
      <c r="D8" s="146"/>
    </row>
    <row r="9" ht="36" customHeight="1" spans="1:4">
      <c r="A9" s="127" t="s">
        <v>1229</v>
      </c>
      <c r="B9" s="299">
        <f t="shared" si="0"/>
        <v>12</v>
      </c>
      <c r="C9" s="299"/>
      <c r="D9" s="146">
        <v>12</v>
      </c>
    </row>
    <row r="10" ht="36" customHeight="1" spans="1:4">
      <c r="A10" s="127" t="s">
        <v>1230</v>
      </c>
      <c r="B10" s="299">
        <f t="shared" si="0"/>
        <v>0</v>
      </c>
      <c r="C10" s="299"/>
      <c r="D10" s="146"/>
    </row>
    <row r="11" ht="36" customHeight="1" spans="1:4">
      <c r="A11" s="127" t="s">
        <v>1231</v>
      </c>
      <c r="B11" s="299">
        <f t="shared" si="0"/>
        <v>0</v>
      </c>
      <c r="C11" s="299"/>
      <c r="D11" s="146"/>
    </row>
    <row r="12" ht="36" customHeight="1" spans="1:4">
      <c r="A12" s="127" t="s">
        <v>1232</v>
      </c>
      <c r="B12" s="299">
        <f t="shared" si="0"/>
        <v>0</v>
      </c>
      <c r="C12" s="299"/>
      <c r="D12" s="146"/>
    </row>
    <row r="13" ht="36" customHeight="1" spans="1:4">
      <c r="A13" s="127" t="s">
        <v>1233</v>
      </c>
      <c r="B13" s="299">
        <f t="shared" si="0"/>
        <v>0</v>
      </c>
      <c r="C13" s="299"/>
      <c r="D13" s="146"/>
    </row>
    <row r="14" ht="36" customHeight="1" spans="1:4">
      <c r="A14" s="127" t="s">
        <v>1234</v>
      </c>
      <c r="B14" s="299">
        <f t="shared" si="0"/>
        <v>0</v>
      </c>
      <c r="C14" s="299"/>
      <c r="D14" s="146"/>
    </row>
    <row r="15" ht="36" customHeight="1" spans="1:4">
      <c r="A15" s="127" t="s">
        <v>1235</v>
      </c>
      <c r="B15" s="299">
        <f t="shared" si="0"/>
        <v>0</v>
      </c>
      <c r="C15" s="299"/>
      <c r="D15" s="146"/>
    </row>
    <row r="16" ht="36" customHeight="1" spans="1:4">
      <c r="A16" s="127" t="s">
        <v>1236</v>
      </c>
      <c r="B16" s="299">
        <f t="shared" si="0"/>
        <v>0</v>
      </c>
      <c r="C16" s="123"/>
      <c r="D16" s="146"/>
    </row>
    <row r="17" ht="36" customHeight="1" spans="1:4">
      <c r="A17" s="298" t="s">
        <v>1237</v>
      </c>
      <c r="B17" s="299">
        <f>SUM(B18:B29)</f>
        <v>23995</v>
      </c>
      <c r="C17" s="299"/>
      <c r="D17" s="299">
        <f>SUM(D18:D29)</f>
        <v>23995</v>
      </c>
    </row>
    <row r="18" ht="36" customHeight="1" spans="1:4">
      <c r="A18" s="127" t="s">
        <v>1225</v>
      </c>
      <c r="B18" s="299">
        <f t="shared" ref="B18:B29" si="1">SUM(C18+D18)</f>
        <v>2178</v>
      </c>
      <c r="C18" s="299"/>
      <c r="D18" s="146">
        <v>2178</v>
      </c>
    </row>
    <row r="19" ht="36" customHeight="1" spans="1:4">
      <c r="A19" s="127" t="s">
        <v>1226</v>
      </c>
      <c r="B19" s="299">
        <f t="shared" si="1"/>
        <v>3222</v>
      </c>
      <c r="C19" s="299"/>
      <c r="D19" s="146">
        <v>3222</v>
      </c>
    </row>
    <row r="20" ht="36" customHeight="1" spans="1:4">
      <c r="A20" s="127" t="s">
        <v>1227</v>
      </c>
      <c r="B20" s="299">
        <f t="shared" si="1"/>
        <v>1770</v>
      </c>
      <c r="C20" s="299"/>
      <c r="D20" s="146">
        <v>1770</v>
      </c>
    </row>
    <row r="21" ht="36" customHeight="1" spans="1:4">
      <c r="A21" s="127" t="s">
        <v>1228</v>
      </c>
      <c r="B21" s="299">
        <f t="shared" si="1"/>
        <v>3052</v>
      </c>
      <c r="C21" s="299"/>
      <c r="D21" s="146">
        <v>3052</v>
      </c>
    </row>
    <row r="22" ht="36" customHeight="1" spans="1:4">
      <c r="A22" s="127" t="s">
        <v>1229</v>
      </c>
      <c r="B22" s="299">
        <f t="shared" si="1"/>
        <v>1712</v>
      </c>
      <c r="C22" s="299"/>
      <c r="D22" s="146">
        <v>1712</v>
      </c>
    </row>
    <row r="23" ht="36" customHeight="1" spans="1:4">
      <c r="A23" s="127" t="s">
        <v>1230</v>
      </c>
      <c r="B23" s="299">
        <f t="shared" si="1"/>
        <v>1521</v>
      </c>
      <c r="C23" s="299"/>
      <c r="D23" s="146">
        <v>1521</v>
      </c>
    </row>
    <row r="24" ht="36" customHeight="1" spans="1:4">
      <c r="A24" s="127" t="s">
        <v>1231</v>
      </c>
      <c r="B24" s="299">
        <f t="shared" si="1"/>
        <v>1316</v>
      </c>
      <c r="C24" s="299"/>
      <c r="D24" s="146">
        <v>1316</v>
      </c>
    </row>
    <row r="25" ht="36" customHeight="1" spans="1:4">
      <c r="A25" s="127" t="s">
        <v>1232</v>
      </c>
      <c r="B25" s="299">
        <f t="shared" si="1"/>
        <v>1302</v>
      </c>
      <c r="C25" s="299"/>
      <c r="D25" s="146">
        <v>1302</v>
      </c>
    </row>
    <row r="26" ht="36" customHeight="1" spans="1:4">
      <c r="A26" s="127" t="s">
        <v>1233</v>
      </c>
      <c r="B26" s="299">
        <f t="shared" si="1"/>
        <v>1100</v>
      </c>
      <c r="C26" s="299"/>
      <c r="D26" s="146">
        <v>1100</v>
      </c>
    </row>
    <row r="27" ht="36" customHeight="1" spans="1:4">
      <c r="A27" s="127" t="s">
        <v>1234</v>
      </c>
      <c r="B27" s="299">
        <f t="shared" si="1"/>
        <v>1229</v>
      </c>
      <c r="C27" s="299"/>
      <c r="D27" s="146">
        <v>1229</v>
      </c>
    </row>
    <row r="28" ht="36" customHeight="1" spans="1:4">
      <c r="A28" s="127" t="s">
        <v>1235</v>
      </c>
      <c r="B28" s="299">
        <f t="shared" si="1"/>
        <v>1025</v>
      </c>
      <c r="C28" s="299"/>
      <c r="D28" s="146">
        <v>1025</v>
      </c>
    </row>
    <row r="29" ht="36" customHeight="1" spans="1:4">
      <c r="A29" s="127" t="s">
        <v>1236</v>
      </c>
      <c r="B29" s="299">
        <f t="shared" si="1"/>
        <v>4568</v>
      </c>
      <c r="C29" s="123"/>
      <c r="D29" s="146">
        <v>4568</v>
      </c>
    </row>
  </sheetData>
  <mergeCells count="1">
    <mergeCell ref="A1:D1"/>
  </mergeCells>
  <conditionalFormatting sqref="D1">
    <cfRule type="cellIs" dxfId="0" priority="5" stopIfTrue="1" operator="greaterThanOrEqual">
      <formula>10</formula>
    </cfRule>
    <cfRule type="cellIs" dxfId="0" priority="6" stopIfTrue="1" operator="lessThanOrEqual">
      <formula>-1</formula>
    </cfRule>
  </conditionalFormatting>
  <conditionalFormatting sqref="B3:C3">
    <cfRule type="cellIs" dxfId="0" priority="4" stopIfTrue="1" operator="lessThanOrEqual">
      <formula>-1</formula>
    </cfRule>
  </conditionalFormatting>
  <conditionalFormatting sqref="C4 B5:C16">
    <cfRule type="cellIs" dxfId="0" priority="2" stopIfTrue="1" operator="lessThanOrEqual">
      <formula>-1</formula>
    </cfRule>
  </conditionalFormatting>
  <conditionalFormatting sqref="B18:C29">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11"/>
  <sheetViews>
    <sheetView tabSelected="1" workbookViewId="0">
      <selection activeCell="C10" sqref="C10"/>
    </sheetView>
  </sheetViews>
  <sheetFormatPr defaultColWidth="9" defaultRowHeight="14.4" outlineLevelCol="4"/>
  <cols>
    <col min="1" max="1" width="37.75" style="278" customWidth="1"/>
    <col min="2" max="2" width="22" style="278" customWidth="1"/>
    <col min="3" max="4" width="23.8796296296296" style="278" customWidth="1"/>
    <col min="5" max="5" width="24.5" style="278" customWidth="1"/>
    <col min="6" max="247" width="9" style="278"/>
    <col min="248" max="16384" width="9" style="1"/>
  </cols>
  <sheetData>
    <row r="1" s="278" customFormat="1" ht="40.5" customHeight="1" spans="1:5">
      <c r="A1" s="279" t="s">
        <v>1238</v>
      </c>
      <c r="B1" s="279"/>
      <c r="C1" s="279"/>
      <c r="D1" s="279"/>
      <c r="E1" s="279"/>
    </row>
    <row r="2" s="278" customFormat="1" ht="17" customHeight="1" spans="1:5">
      <c r="A2" s="280"/>
      <c r="B2" s="280"/>
      <c r="C2" s="280"/>
      <c r="D2" s="281"/>
      <c r="E2" s="282" t="s">
        <v>1</v>
      </c>
    </row>
    <row r="3" s="1" customFormat="1" ht="24.95" customHeight="1" spans="1:5">
      <c r="A3" s="283" t="s">
        <v>3</v>
      </c>
      <c r="B3" s="283" t="s">
        <v>4</v>
      </c>
      <c r="C3" s="283" t="s">
        <v>5</v>
      </c>
      <c r="D3" s="284" t="s">
        <v>1239</v>
      </c>
      <c r="E3" s="285"/>
    </row>
    <row r="4" s="1" customFormat="1" ht="24.95" customHeight="1" spans="1:5">
      <c r="A4" s="286"/>
      <c r="B4" s="286"/>
      <c r="C4" s="286"/>
      <c r="D4" s="121" t="s">
        <v>1240</v>
      </c>
      <c r="E4" s="121" t="s">
        <v>1241</v>
      </c>
    </row>
    <row r="5" s="278" customFormat="1" ht="35" customHeight="1" spans="1:5">
      <c r="A5" s="287" t="s">
        <v>1219</v>
      </c>
      <c r="B5" s="288">
        <f>B6+B7+B8</f>
        <v>1070</v>
      </c>
      <c r="C5" s="288">
        <f>C6+C7+C8</f>
        <v>924</v>
      </c>
      <c r="D5" s="288">
        <f t="shared" ref="D5:D10" si="0">C5-B5</f>
        <v>-146</v>
      </c>
      <c r="E5" s="289">
        <f t="shared" ref="E5:E10" si="1">D5/B5</f>
        <v>-0.136</v>
      </c>
    </row>
    <row r="6" s="278" customFormat="1" ht="35" customHeight="1" spans="1:5">
      <c r="A6" s="290" t="s">
        <v>1242</v>
      </c>
      <c r="B6" s="288">
        <v>19</v>
      </c>
      <c r="C6" s="288">
        <v>21</v>
      </c>
      <c r="D6" s="288">
        <f t="shared" si="0"/>
        <v>2</v>
      </c>
      <c r="E6" s="289">
        <f t="shared" si="1"/>
        <v>0.105</v>
      </c>
    </row>
    <row r="7" s="278" customFormat="1" ht="35" customHeight="1" spans="1:5">
      <c r="A7" s="290" t="s">
        <v>1243</v>
      </c>
      <c r="B7" s="288">
        <v>195</v>
      </c>
      <c r="C7" s="288">
        <v>185</v>
      </c>
      <c r="D7" s="288">
        <f t="shared" si="0"/>
        <v>-10</v>
      </c>
      <c r="E7" s="289">
        <f t="shared" si="1"/>
        <v>-0.051</v>
      </c>
    </row>
    <row r="8" s="278" customFormat="1" ht="35" customHeight="1" spans="1:5">
      <c r="A8" s="290" t="s">
        <v>1244</v>
      </c>
      <c r="B8" s="288">
        <f>B9+B10</f>
        <v>856</v>
      </c>
      <c r="C8" s="288">
        <f>C9+C10</f>
        <v>718</v>
      </c>
      <c r="D8" s="288">
        <f t="shared" si="0"/>
        <v>-138</v>
      </c>
      <c r="E8" s="289">
        <f t="shared" si="1"/>
        <v>-0.161</v>
      </c>
    </row>
    <row r="9" s="278" customFormat="1" ht="35" customHeight="1" spans="1:5">
      <c r="A9" s="291" t="s">
        <v>1245</v>
      </c>
      <c r="B9" s="292">
        <v>250</v>
      </c>
      <c r="C9" s="292">
        <v>94</v>
      </c>
      <c r="D9" s="292">
        <f t="shared" si="0"/>
        <v>-156</v>
      </c>
      <c r="E9" s="293">
        <f t="shared" si="1"/>
        <v>-0.624</v>
      </c>
    </row>
    <row r="10" s="278" customFormat="1" ht="35" customHeight="1" spans="1:5">
      <c r="A10" s="291" t="s">
        <v>1246</v>
      </c>
      <c r="B10" s="292">
        <v>606</v>
      </c>
      <c r="C10" s="292">
        <v>624</v>
      </c>
      <c r="D10" s="292">
        <f t="shared" si="0"/>
        <v>18</v>
      </c>
      <c r="E10" s="293">
        <f t="shared" si="1"/>
        <v>0.03</v>
      </c>
    </row>
    <row r="11" s="278" customFormat="1" ht="130" customHeight="1" spans="1:5">
      <c r="A11" s="294" t="s">
        <v>1247</v>
      </c>
      <c r="B11" s="294"/>
      <c r="C11" s="294"/>
      <c r="D11" s="294"/>
      <c r="E11" s="294"/>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B0F0"/>
  </sheetPr>
  <dimension ref="A1:F38"/>
  <sheetViews>
    <sheetView showGridLines="0" showZeros="0" view="pageBreakPreview" zoomScaleNormal="115" workbookViewId="0">
      <pane ySplit="3" topLeftCell="A29" activePane="bottomLeft" state="frozen"/>
      <selection/>
      <selection pane="bottomLeft" activeCell="D38" sqref="D38"/>
    </sheetView>
  </sheetViews>
  <sheetFormatPr defaultColWidth="9" defaultRowHeight="15.6" outlineLevelCol="5"/>
  <cols>
    <col min="1" max="1" width="12.75" style="113" customWidth="1"/>
    <col min="2" max="2" width="50.75" style="113" customWidth="1"/>
    <col min="3" max="4" width="20.6296296296296" style="113" customWidth="1"/>
    <col min="5" max="5" width="20.6296296296296" style="249" customWidth="1"/>
    <col min="6" max="6" width="13.5" style="113" customWidth="1"/>
    <col min="7" max="16384" width="9" style="113"/>
  </cols>
  <sheetData>
    <row r="1" ht="45" customHeight="1" spans="1:6">
      <c r="A1" s="115"/>
      <c r="B1" s="201" t="s">
        <v>1248</v>
      </c>
      <c r="C1" s="201"/>
      <c r="D1" s="201"/>
      <c r="E1" s="201"/>
      <c r="F1" s="115"/>
    </row>
    <row r="2" s="247" customFormat="1" ht="20.1" customHeight="1" spans="1:6">
      <c r="A2" s="250"/>
      <c r="B2" s="251"/>
      <c r="C2" s="252"/>
      <c r="D2" s="251"/>
      <c r="E2" s="253" t="s">
        <v>1</v>
      </c>
      <c r="F2" s="250"/>
    </row>
    <row r="3" s="248" customFormat="1" ht="45" customHeight="1" spans="1:6">
      <c r="A3" s="254" t="s">
        <v>2</v>
      </c>
      <c r="B3" s="255" t="s">
        <v>3</v>
      </c>
      <c r="C3" s="73" t="s">
        <v>4</v>
      </c>
      <c r="D3" s="73" t="s">
        <v>5</v>
      </c>
      <c r="E3" s="73" t="s">
        <v>6</v>
      </c>
      <c r="F3" s="256" t="s">
        <v>7</v>
      </c>
    </row>
    <row r="4" s="248" customFormat="1" ht="36" customHeight="1" spans="1:6">
      <c r="A4" s="257" t="s">
        <v>1249</v>
      </c>
      <c r="B4" s="258" t="s">
        <v>1250</v>
      </c>
      <c r="C4" s="184"/>
      <c r="D4" s="184"/>
      <c r="E4" s="259" t="str">
        <f t="shared" ref="E4:E14" si="0">IF(C4&gt;0,D4/C4-1,IF(C4&lt;0,-(D4/C4-1),""))</f>
        <v/>
      </c>
      <c r="F4" s="157" t="str">
        <f t="shared" ref="F4:F29" si="1">IF(LEN(A4)=7,"是",IF(B4&lt;&gt;"",IF(SUM(C4:D4)&lt;&gt;0,"是","否"),"是"))</f>
        <v>是</v>
      </c>
    </row>
    <row r="5" ht="36" customHeight="1" spans="1:6">
      <c r="A5" s="257" t="s">
        <v>1251</v>
      </c>
      <c r="B5" s="258" t="s">
        <v>1252</v>
      </c>
      <c r="C5" s="184"/>
      <c r="D5" s="184"/>
      <c r="E5" s="259" t="str">
        <f t="shared" si="0"/>
        <v/>
      </c>
      <c r="F5" s="157" t="str">
        <f t="shared" si="1"/>
        <v>是</v>
      </c>
    </row>
    <row r="6" ht="36" customHeight="1" spans="1:6">
      <c r="A6" s="257" t="s">
        <v>1253</v>
      </c>
      <c r="B6" s="258" t="s">
        <v>1254</v>
      </c>
      <c r="C6" s="184"/>
      <c r="D6" s="184"/>
      <c r="E6" s="259" t="str">
        <f t="shared" si="0"/>
        <v/>
      </c>
      <c r="F6" s="157" t="str">
        <f t="shared" si="1"/>
        <v>是</v>
      </c>
    </row>
    <row r="7" ht="36" customHeight="1" spans="1:6">
      <c r="A7" s="257" t="s">
        <v>1255</v>
      </c>
      <c r="B7" s="258" t="s">
        <v>1256</v>
      </c>
      <c r="C7" s="184"/>
      <c r="D7" s="184"/>
      <c r="E7" s="259" t="str">
        <f t="shared" si="0"/>
        <v/>
      </c>
      <c r="F7" s="157" t="str">
        <f t="shared" si="1"/>
        <v>是</v>
      </c>
    </row>
    <row r="8" ht="36" customHeight="1" spans="1:6">
      <c r="A8" s="257" t="s">
        <v>1257</v>
      </c>
      <c r="B8" s="258" t="s">
        <v>1258</v>
      </c>
      <c r="C8" s="184"/>
      <c r="D8" s="184"/>
      <c r="E8" s="259" t="str">
        <f t="shared" si="0"/>
        <v/>
      </c>
      <c r="F8" s="157" t="str">
        <f t="shared" si="1"/>
        <v>是</v>
      </c>
    </row>
    <row r="9" ht="36" customHeight="1" spans="1:6">
      <c r="A9" s="257" t="s">
        <v>1259</v>
      </c>
      <c r="B9" s="258" t="s">
        <v>1260</v>
      </c>
      <c r="C9" s="184"/>
      <c r="D9" s="184"/>
      <c r="E9" s="259" t="str">
        <f t="shared" si="0"/>
        <v/>
      </c>
      <c r="F9" s="157" t="str">
        <f t="shared" si="1"/>
        <v>是</v>
      </c>
    </row>
    <row r="10" ht="36" customHeight="1" spans="1:6">
      <c r="A10" s="257" t="s">
        <v>1261</v>
      </c>
      <c r="B10" s="258" t="s">
        <v>1262</v>
      </c>
      <c r="C10" s="184">
        <f>C11+C12+C13+C14+C15</f>
        <v>50000</v>
      </c>
      <c r="D10" s="184">
        <f>D11+D12+D13+D14+D15</f>
        <v>53143</v>
      </c>
      <c r="E10" s="259">
        <f t="shared" si="0"/>
        <v>0.063</v>
      </c>
      <c r="F10" s="157" t="str">
        <f t="shared" si="1"/>
        <v>是</v>
      </c>
    </row>
    <row r="11" ht="36" customHeight="1" spans="1:6">
      <c r="A11" s="257" t="s">
        <v>1263</v>
      </c>
      <c r="B11" s="228" t="s">
        <v>1264</v>
      </c>
      <c r="C11" s="185">
        <v>46400</v>
      </c>
      <c r="D11" s="185">
        <v>51193</v>
      </c>
      <c r="E11" s="259">
        <f t="shared" si="0"/>
        <v>0.103</v>
      </c>
      <c r="F11" s="135" t="str">
        <f t="shared" si="1"/>
        <v>是</v>
      </c>
    </row>
    <row r="12" ht="36" customHeight="1" spans="1:6">
      <c r="A12" s="257" t="s">
        <v>1265</v>
      </c>
      <c r="B12" s="228" t="s">
        <v>1266</v>
      </c>
      <c r="C12" s="185">
        <v>3000</v>
      </c>
      <c r="D12" s="185">
        <v>1200</v>
      </c>
      <c r="E12" s="259">
        <f t="shared" si="0"/>
        <v>-0.6</v>
      </c>
      <c r="F12" s="157" t="str">
        <f t="shared" si="1"/>
        <v>是</v>
      </c>
    </row>
    <row r="13" ht="36" customHeight="1" spans="1:6">
      <c r="A13" s="257" t="s">
        <v>1267</v>
      </c>
      <c r="B13" s="228" t="s">
        <v>1268</v>
      </c>
      <c r="C13" s="185">
        <v>600</v>
      </c>
      <c r="D13" s="185">
        <v>750</v>
      </c>
      <c r="E13" s="259">
        <f t="shared" si="0"/>
        <v>0.25</v>
      </c>
      <c r="F13" s="157" t="str">
        <f t="shared" si="1"/>
        <v>是</v>
      </c>
    </row>
    <row r="14" ht="36" customHeight="1" spans="1:6">
      <c r="A14" s="257" t="s">
        <v>1269</v>
      </c>
      <c r="B14" s="228" t="s">
        <v>1270</v>
      </c>
      <c r="C14" s="185"/>
      <c r="D14" s="185"/>
      <c r="E14" s="259" t="str">
        <f t="shared" si="0"/>
        <v/>
      </c>
      <c r="F14" s="157" t="str">
        <f t="shared" si="1"/>
        <v>否</v>
      </c>
    </row>
    <row r="15" ht="36" customHeight="1" spans="1:6">
      <c r="A15" s="257" t="s">
        <v>1271</v>
      </c>
      <c r="B15" s="228" t="s">
        <v>1272</v>
      </c>
      <c r="C15" s="185"/>
      <c r="D15" s="185"/>
      <c r="E15" s="259"/>
      <c r="F15" s="157" t="str">
        <f t="shared" si="1"/>
        <v>否</v>
      </c>
    </row>
    <row r="16" ht="36" customHeight="1" spans="1:6">
      <c r="A16" s="260" t="s">
        <v>1273</v>
      </c>
      <c r="B16" s="122" t="s">
        <v>1274</v>
      </c>
      <c r="C16" s="184"/>
      <c r="D16" s="184"/>
      <c r="E16" s="261"/>
      <c r="F16" s="157" t="str">
        <f t="shared" si="1"/>
        <v>是</v>
      </c>
    </row>
    <row r="17" ht="36" customHeight="1" spans="1:6">
      <c r="A17" s="260" t="s">
        <v>1275</v>
      </c>
      <c r="B17" s="122" t="s">
        <v>1276</v>
      </c>
      <c r="C17" s="184">
        <v>0</v>
      </c>
      <c r="D17" s="184">
        <v>0</v>
      </c>
      <c r="E17" s="261"/>
      <c r="F17" s="157" t="str">
        <f t="shared" si="1"/>
        <v>是</v>
      </c>
    </row>
    <row r="18" ht="36" customHeight="1" spans="1:6">
      <c r="A18" s="260" t="s">
        <v>1277</v>
      </c>
      <c r="B18" s="142" t="s">
        <v>1278</v>
      </c>
      <c r="C18" s="185"/>
      <c r="D18" s="185"/>
      <c r="E18" s="259"/>
      <c r="F18" s="157" t="str">
        <f t="shared" si="1"/>
        <v>否</v>
      </c>
    </row>
    <row r="19" ht="36" customHeight="1" spans="1:6">
      <c r="A19" s="260" t="s">
        <v>1279</v>
      </c>
      <c r="B19" s="142" t="s">
        <v>1280</v>
      </c>
      <c r="C19" s="185"/>
      <c r="D19" s="185"/>
      <c r="E19" s="259"/>
      <c r="F19" s="157" t="str">
        <f t="shared" si="1"/>
        <v>否</v>
      </c>
    </row>
    <row r="20" ht="36" customHeight="1" spans="1:6">
      <c r="A20" s="260" t="s">
        <v>1281</v>
      </c>
      <c r="B20" s="122" t="s">
        <v>1282</v>
      </c>
      <c r="C20" s="184">
        <v>600</v>
      </c>
      <c r="D20" s="184">
        <v>600</v>
      </c>
      <c r="E20" s="261"/>
      <c r="F20" s="157" t="str">
        <f t="shared" si="1"/>
        <v>是</v>
      </c>
    </row>
    <row r="21" ht="36" customHeight="1" spans="1:6">
      <c r="A21" s="260" t="s">
        <v>1283</v>
      </c>
      <c r="B21" s="122" t="s">
        <v>1284</v>
      </c>
      <c r="C21" s="184"/>
      <c r="D21" s="184"/>
      <c r="E21" s="261"/>
      <c r="F21" s="157" t="str">
        <f t="shared" si="1"/>
        <v>是</v>
      </c>
    </row>
    <row r="22" ht="36" customHeight="1" spans="1:6">
      <c r="A22" s="260" t="s">
        <v>1285</v>
      </c>
      <c r="B22" s="122" t="s">
        <v>1286</v>
      </c>
      <c r="C22" s="184"/>
      <c r="D22" s="184"/>
      <c r="E22" s="261"/>
      <c r="F22" s="157" t="str">
        <f t="shared" si="1"/>
        <v>是</v>
      </c>
    </row>
    <row r="23" ht="36" customHeight="1" spans="1:6">
      <c r="A23" s="257" t="s">
        <v>1287</v>
      </c>
      <c r="B23" s="258" t="s">
        <v>1288</v>
      </c>
      <c r="C23" s="184"/>
      <c r="D23" s="184"/>
      <c r="E23" s="261"/>
      <c r="F23" s="157" t="str">
        <f t="shared" si="1"/>
        <v>是</v>
      </c>
    </row>
    <row r="24" ht="36" customHeight="1" spans="1:6">
      <c r="A24" s="257" t="s">
        <v>1289</v>
      </c>
      <c r="B24" s="258" t="s">
        <v>1290</v>
      </c>
      <c r="C24" s="184">
        <v>1400</v>
      </c>
      <c r="D24" s="184">
        <v>1400</v>
      </c>
      <c r="E24" s="261"/>
      <c r="F24" s="157" t="str">
        <f t="shared" si="1"/>
        <v>是</v>
      </c>
    </row>
    <row r="25" ht="36" customHeight="1" spans="1:6">
      <c r="A25" s="257" t="s">
        <v>1291</v>
      </c>
      <c r="B25" s="258" t="s">
        <v>1292</v>
      </c>
      <c r="C25" s="184"/>
      <c r="D25" s="184"/>
      <c r="E25" s="261"/>
      <c r="F25" s="157" t="str">
        <f t="shared" si="1"/>
        <v>是</v>
      </c>
    </row>
    <row r="26" ht="36" customHeight="1" spans="1:6">
      <c r="A26" s="257" t="s">
        <v>1293</v>
      </c>
      <c r="B26" s="258" t="s">
        <v>1294</v>
      </c>
      <c r="C26" s="184"/>
      <c r="D26" s="184"/>
      <c r="E26" s="261"/>
      <c r="F26" s="157" t="str">
        <f t="shared" si="1"/>
        <v>是</v>
      </c>
    </row>
    <row r="27" ht="36" customHeight="1" spans="1:6">
      <c r="A27" s="257" t="s">
        <v>1295</v>
      </c>
      <c r="B27" s="258" t="s">
        <v>1296</v>
      </c>
      <c r="C27" s="184">
        <v>7039</v>
      </c>
      <c r="D27" s="184">
        <v>7829</v>
      </c>
      <c r="E27" s="261"/>
      <c r="F27" s="157" t="str">
        <f t="shared" si="1"/>
        <v>是</v>
      </c>
    </row>
    <row r="28" ht="36" customHeight="1" spans="1:6">
      <c r="A28" s="257"/>
      <c r="B28" s="228"/>
      <c r="C28" s="185"/>
      <c r="D28" s="185"/>
      <c r="E28" s="259"/>
      <c r="F28" s="135" t="str">
        <f t="shared" si="1"/>
        <v>是</v>
      </c>
    </row>
    <row r="29" ht="36" customHeight="1" spans="1:6">
      <c r="A29" s="262"/>
      <c r="B29" s="263" t="s">
        <v>1297</v>
      </c>
      <c r="C29" s="184">
        <f>C8+C10+C20+C24+C27</f>
        <v>59039</v>
      </c>
      <c r="D29" s="184">
        <f>D8+D10+D20+D24+D27</f>
        <v>62972</v>
      </c>
      <c r="E29" s="261"/>
      <c r="F29" s="135" t="s">
        <v>1298</v>
      </c>
    </row>
    <row r="30" ht="36" customHeight="1" spans="1:6">
      <c r="A30" s="264">
        <v>105</v>
      </c>
      <c r="B30" s="265" t="s">
        <v>1299</v>
      </c>
      <c r="C30" s="266"/>
      <c r="D30" s="266"/>
      <c r="E30" s="267"/>
      <c r="F30" s="135" t="s">
        <v>1298</v>
      </c>
    </row>
    <row r="31" ht="36" customHeight="1" spans="1:6">
      <c r="A31" s="264">
        <v>110</v>
      </c>
      <c r="B31" s="265" t="s">
        <v>60</v>
      </c>
      <c r="C31" s="266">
        <f>C32+C35+C36+C37</f>
        <v>84605</v>
      </c>
      <c r="D31" s="266">
        <f>D32+D35+D36+D37</f>
        <v>154298</v>
      </c>
      <c r="E31" s="267"/>
      <c r="F31" s="135" t="s">
        <v>1298</v>
      </c>
    </row>
    <row r="32" ht="36" customHeight="1" spans="1:6">
      <c r="A32" s="268">
        <v>11004</v>
      </c>
      <c r="B32" s="269" t="s">
        <v>1300</v>
      </c>
      <c r="C32" s="270">
        <f>C33</f>
        <v>5000</v>
      </c>
      <c r="D32" s="270">
        <f>D33</f>
        <v>6000</v>
      </c>
      <c r="E32" s="271"/>
      <c r="F32" s="135" t="s">
        <v>1301</v>
      </c>
    </row>
    <row r="33" ht="36" customHeight="1" spans="1:6">
      <c r="A33" s="268">
        <v>1100401</v>
      </c>
      <c r="B33" s="269" t="s">
        <v>1302</v>
      </c>
      <c r="C33" s="270">
        <v>5000</v>
      </c>
      <c r="D33" s="270">
        <v>6000</v>
      </c>
      <c r="E33" s="271"/>
      <c r="F33" s="135" t="s">
        <v>1301</v>
      </c>
    </row>
    <row r="34" ht="36" customHeight="1" spans="1:6">
      <c r="A34" s="268">
        <v>1100402</v>
      </c>
      <c r="B34" s="269" t="s">
        <v>1303</v>
      </c>
      <c r="C34" s="270"/>
      <c r="D34" s="270"/>
      <c r="E34" s="271"/>
      <c r="F34" s="135" t="s">
        <v>1301</v>
      </c>
    </row>
    <row r="35" ht="36" customHeight="1" spans="1:6">
      <c r="A35" s="268">
        <v>11008</v>
      </c>
      <c r="B35" s="269" t="s">
        <v>64</v>
      </c>
      <c r="C35" s="272">
        <v>27205</v>
      </c>
      <c r="D35" s="272">
        <v>17298</v>
      </c>
      <c r="E35" s="271"/>
      <c r="F35" s="135" t="s">
        <v>1301</v>
      </c>
    </row>
    <row r="36" ht="36" customHeight="1" spans="1:6">
      <c r="A36" s="273">
        <v>11009</v>
      </c>
      <c r="B36" s="269" t="s">
        <v>65</v>
      </c>
      <c r="C36" s="270"/>
      <c r="D36" s="270"/>
      <c r="E36" s="271"/>
      <c r="F36" s="135" t="s">
        <v>1301</v>
      </c>
    </row>
    <row r="37" ht="36" customHeight="1" spans="1:6">
      <c r="A37" s="274">
        <v>11011</v>
      </c>
      <c r="B37" s="275" t="s">
        <v>1304</v>
      </c>
      <c r="C37" s="270">
        <v>52400</v>
      </c>
      <c r="D37" s="270">
        <v>131000</v>
      </c>
      <c r="E37" s="271"/>
      <c r="F37" s="135"/>
    </row>
    <row r="38" ht="36" customHeight="1" spans="1:6">
      <c r="A38" s="276"/>
      <c r="B38" s="277" t="s">
        <v>69</v>
      </c>
      <c r="C38" s="266">
        <f>C29+C30+C31</f>
        <v>143644</v>
      </c>
      <c r="D38" s="266">
        <f>D29+D30+D31</f>
        <v>217270</v>
      </c>
      <c r="E38" s="267"/>
      <c r="F38" s="135" t="s">
        <v>1298</v>
      </c>
    </row>
  </sheetData>
  <autoFilter ref="A3:F38">
    <extLst/>
  </autoFilter>
  <mergeCells count="1">
    <mergeCell ref="B1:E1"/>
  </mergeCells>
  <conditionalFormatting sqref="B30">
    <cfRule type="expression" dxfId="1" priority="12" stopIfTrue="1">
      <formula>"len($A:$A)=3"</formula>
    </cfRule>
  </conditionalFormatting>
  <conditionalFormatting sqref="C31">
    <cfRule type="expression" dxfId="1" priority="1" stopIfTrue="1">
      <formula>"len($A:$A)=3"</formula>
    </cfRule>
  </conditionalFormatting>
  <conditionalFormatting sqref="D31">
    <cfRule type="expression" dxfId="1" priority="4" stopIfTrue="1">
      <formula>"len($A:$A)=3"</formula>
    </cfRule>
  </conditionalFormatting>
  <conditionalFormatting sqref="C32">
    <cfRule type="expression" dxfId="1" priority="2" stopIfTrue="1">
      <formula>"len($A:$A)=3"</formula>
    </cfRule>
  </conditionalFormatting>
  <conditionalFormatting sqref="D32">
    <cfRule type="expression" dxfId="1" priority="5" stopIfTrue="1">
      <formula>"len($A:$A)=3"</formula>
    </cfRule>
  </conditionalFormatting>
  <conditionalFormatting sqref="A37:B37">
    <cfRule type="expression" dxfId="1" priority="3" stopIfTrue="1">
      <formula>"len($A:$A)=3"</formula>
    </cfRule>
  </conditionalFormatting>
  <conditionalFormatting sqref="B31:B34">
    <cfRule type="expression" dxfId="1" priority="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2">
    <tabColor rgb="FF00B0F0"/>
  </sheetPr>
  <dimension ref="A1:G360"/>
  <sheetViews>
    <sheetView showGridLines="0" showZeros="0" view="pageBreakPreview" zoomScaleNormal="115" workbookViewId="0">
      <pane ySplit="3" topLeftCell="A30" activePane="bottomLeft" state="frozen"/>
      <selection/>
      <selection pane="bottomLeft" activeCell="D83" sqref="D83"/>
    </sheetView>
  </sheetViews>
  <sheetFormatPr defaultColWidth="9" defaultRowHeight="15.6" outlineLevelCol="6"/>
  <cols>
    <col min="1" max="1" width="14" style="193" hidden="1" customWidth="1"/>
    <col min="2" max="2" width="50.75" style="193" customWidth="1"/>
    <col min="3" max="4" width="20.6296296296296" style="197" customWidth="1"/>
    <col min="5" max="5" width="20.6296296296296" style="198" customWidth="1"/>
    <col min="6" max="6" width="5.5" style="199" customWidth="1"/>
    <col min="7" max="7" width="4.5" style="193" customWidth="1"/>
    <col min="8" max="16384" width="9" style="193"/>
  </cols>
  <sheetData>
    <row r="1" s="193" customFormat="1" ht="45" customHeight="1" spans="1:7">
      <c r="A1" s="200"/>
      <c r="B1" s="201" t="s">
        <v>1305</v>
      </c>
      <c r="C1" s="201"/>
      <c r="D1" s="201"/>
      <c r="E1" s="201"/>
      <c r="F1" s="202"/>
      <c r="G1" s="200"/>
    </row>
    <row r="2" s="194" customFormat="1" ht="20.1" customHeight="1" spans="1:7">
      <c r="A2" s="203"/>
      <c r="B2" s="204"/>
      <c r="C2" s="204"/>
      <c r="D2" s="204"/>
      <c r="E2" s="205" t="s">
        <v>1</v>
      </c>
      <c r="F2" s="206"/>
      <c r="G2" s="203"/>
    </row>
    <row r="3" s="195" customFormat="1" ht="45" customHeight="1" spans="1:7">
      <c r="A3" s="207" t="s">
        <v>2</v>
      </c>
      <c r="B3" s="208" t="s">
        <v>3</v>
      </c>
      <c r="C3" s="209" t="s">
        <v>4</v>
      </c>
      <c r="D3" s="209" t="s">
        <v>5</v>
      </c>
      <c r="E3" s="209" t="s">
        <v>6</v>
      </c>
      <c r="F3" s="210" t="s">
        <v>7</v>
      </c>
      <c r="G3" s="211" t="s">
        <v>1306</v>
      </c>
    </row>
    <row r="4" s="193" customFormat="1" ht="32" customHeight="1" spans="1:7">
      <c r="A4" s="212">
        <v>205</v>
      </c>
      <c r="B4" s="213" t="s">
        <v>1307</v>
      </c>
      <c r="C4" s="214">
        <f>C5</f>
        <v>0</v>
      </c>
      <c r="D4" s="214">
        <f>D5</f>
        <v>0</v>
      </c>
      <c r="E4" s="186">
        <f t="shared" ref="E4:E67" si="0">IF(C4&lt;0,"",IFERROR(D4/C4-1,0))</f>
        <v>0</v>
      </c>
      <c r="F4" s="215" t="str">
        <f t="shared" ref="F4:F67" si="1">IF(LEN(A4)=3,"是",IF(B4&lt;&gt;"",IF(SUM(C4:D4)&lt;&gt;0,"是","否"),"是"))</f>
        <v>是</v>
      </c>
      <c r="G4" s="200" t="str">
        <f t="shared" ref="G4:G67" si="2">IF(LEN(A4)=3,"类",IF(LEN(A4)=5,"款","项"))</f>
        <v>类</v>
      </c>
    </row>
    <row r="5" s="193" customFormat="1" ht="32" hidden="1" customHeight="1" spans="1:7">
      <c r="A5" s="212">
        <v>20598</v>
      </c>
      <c r="B5" s="216" t="s">
        <v>1308</v>
      </c>
      <c r="C5" s="214">
        <f>SUM(C6:C10)</f>
        <v>0</v>
      </c>
      <c r="D5" s="214">
        <f>SUM(D6:D10)</f>
        <v>0</v>
      </c>
      <c r="E5" s="186">
        <f t="shared" si="0"/>
        <v>0</v>
      </c>
      <c r="F5" s="215" t="str">
        <f t="shared" si="1"/>
        <v>否</v>
      </c>
      <c r="G5" s="200" t="str">
        <f t="shared" si="2"/>
        <v>款</v>
      </c>
    </row>
    <row r="6" s="193" customFormat="1" ht="32" hidden="1" customHeight="1" spans="1:7">
      <c r="A6" s="217">
        <v>2059801</v>
      </c>
      <c r="B6" s="218" t="s">
        <v>1309</v>
      </c>
      <c r="C6" s="214">
        <v>0</v>
      </c>
      <c r="D6" s="214">
        <v>0</v>
      </c>
      <c r="E6" s="186">
        <f t="shared" si="0"/>
        <v>0</v>
      </c>
      <c r="F6" s="215" t="str">
        <f t="shared" si="1"/>
        <v>否</v>
      </c>
      <c r="G6" s="200" t="str">
        <f t="shared" si="2"/>
        <v>项</v>
      </c>
    </row>
    <row r="7" s="193" customFormat="1" ht="32" hidden="1" customHeight="1" spans="1:7">
      <c r="A7" s="217">
        <v>2059802</v>
      </c>
      <c r="B7" s="218" t="s">
        <v>1310</v>
      </c>
      <c r="C7" s="214">
        <v>0</v>
      </c>
      <c r="D7" s="214">
        <v>0</v>
      </c>
      <c r="E7" s="186">
        <f t="shared" si="0"/>
        <v>0</v>
      </c>
      <c r="F7" s="215" t="str">
        <f t="shared" si="1"/>
        <v>否</v>
      </c>
      <c r="G7" s="200" t="str">
        <f t="shared" si="2"/>
        <v>项</v>
      </c>
    </row>
    <row r="8" s="193" customFormat="1" ht="32" hidden="1" customHeight="1" spans="1:7">
      <c r="A8" s="217">
        <v>2059803</v>
      </c>
      <c r="B8" s="218" t="s">
        <v>1311</v>
      </c>
      <c r="C8" s="214">
        <v>0</v>
      </c>
      <c r="D8" s="214">
        <v>0</v>
      </c>
      <c r="E8" s="186">
        <f t="shared" si="0"/>
        <v>0</v>
      </c>
      <c r="F8" s="215" t="str">
        <f t="shared" si="1"/>
        <v>否</v>
      </c>
      <c r="G8" s="200" t="str">
        <f t="shared" si="2"/>
        <v>项</v>
      </c>
    </row>
    <row r="9" s="193" customFormat="1" ht="32" hidden="1" customHeight="1" spans="1:7">
      <c r="A9" s="217">
        <v>2059804</v>
      </c>
      <c r="B9" s="218" t="s">
        <v>1312</v>
      </c>
      <c r="C9" s="214">
        <v>0</v>
      </c>
      <c r="D9" s="214">
        <v>0</v>
      </c>
      <c r="E9" s="186">
        <f t="shared" si="0"/>
        <v>0</v>
      </c>
      <c r="F9" s="215" t="str">
        <f t="shared" si="1"/>
        <v>否</v>
      </c>
      <c r="G9" s="200" t="str">
        <f t="shared" si="2"/>
        <v>项</v>
      </c>
    </row>
    <row r="10" s="193" customFormat="1" ht="32" hidden="1" customHeight="1" spans="1:7">
      <c r="A10" s="217">
        <v>2059899</v>
      </c>
      <c r="B10" s="218" t="s">
        <v>1313</v>
      </c>
      <c r="C10" s="214">
        <v>0</v>
      </c>
      <c r="D10" s="214">
        <v>0</v>
      </c>
      <c r="E10" s="186">
        <f t="shared" si="0"/>
        <v>0</v>
      </c>
      <c r="F10" s="215" t="str">
        <f t="shared" si="1"/>
        <v>否</v>
      </c>
      <c r="G10" s="200" t="str">
        <f t="shared" si="2"/>
        <v>项</v>
      </c>
    </row>
    <row r="11" s="193" customFormat="1" ht="32" customHeight="1" spans="1:7">
      <c r="A11" s="212">
        <v>206</v>
      </c>
      <c r="B11" s="213" t="s">
        <v>1314</v>
      </c>
      <c r="C11" s="214">
        <f>C12</f>
        <v>0</v>
      </c>
      <c r="D11" s="214">
        <f>D12</f>
        <v>0</v>
      </c>
      <c r="E11" s="186">
        <f t="shared" si="0"/>
        <v>0</v>
      </c>
      <c r="F11" s="215" t="str">
        <f t="shared" si="1"/>
        <v>是</v>
      </c>
      <c r="G11" s="200" t="str">
        <f t="shared" si="2"/>
        <v>类</v>
      </c>
    </row>
    <row r="12" s="193" customFormat="1" ht="32" hidden="1" customHeight="1" spans="1:7">
      <c r="A12" s="212">
        <v>20698</v>
      </c>
      <c r="B12" s="216" t="s">
        <v>1308</v>
      </c>
      <c r="C12" s="214">
        <f>SUM(C13:C18)</f>
        <v>0</v>
      </c>
      <c r="D12" s="214">
        <f>SUM(D13:D18)</f>
        <v>0</v>
      </c>
      <c r="E12" s="186">
        <f t="shared" si="0"/>
        <v>0</v>
      </c>
      <c r="F12" s="215" t="str">
        <f t="shared" si="1"/>
        <v>否</v>
      </c>
      <c r="G12" s="200" t="str">
        <f t="shared" si="2"/>
        <v>款</v>
      </c>
    </row>
    <row r="13" s="193" customFormat="1" ht="32" hidden="1" customHeight="1" spans="1:7">
      <c r="A13" s="217">
        <v>2069801</v>
      </c>
      <c r="B13" s="218" t="s">
        <v>1315</v>
      </c>
      <c r="C13" s="214">
        <v>0</v>
      </c>
      <c r="D13" s="214">
        <v>0</v>
      </c>
      <c r="E13" s="186">
        <f t="shared" si="0"/>
        <v>0</v>
      </c>
      <c r="F13" s="215" t="str">
        <f t="shared" si="1"/>
        <v>否</v>
      </c>
      <c r="G13" s="200" t="str">
        <f t="shared" si="2"/>
        <v>项</v>
      </c>
    </row>
    <row r="14" s="193" customFormat="1" ht="32" hidden="1" customHeight="1" spans="1:7">
      <c r="A14" s="217">
        <v>2069802</v>
      </c>
      <c r="B14" s="218" t="s">
        <v>1316</v>
      </c>
      <c r="C14" s="214">
        <v>0</v>
      </c>
      <c r="D14" s="214">
        <v>0</v>
      </c>
      <c r="E14" s="186">
        <f t="shared" si="0"/>
        <v>0</v>
      </c>
      <c r="F14" s="215" t="str">
        <f t="shared" si="1"/>
        <v>否</v>
      </c>
      <c r="G14" s="200" t="str">
        <f t="shared" si="2"/>
        <v>项</v>
      </c>
    </row>
    <row r="15" s="193" customFormat="1" ht="32" hidden="1" customHeight="1" spans="1:7">
      <c r="A15" s="217">
        <v>2069803</v>
      </c>
      <c r="B15" s="218" t="s">
        <v>1317</v>
      </c>
      <c r="C15" s="214">
        <v>0</v>
      </c>
      <c r="D15" s="214">
        <v>0</v>
      </c>
      <c r="E15" s="186">
        <f t="shared" si="0"/>
        <v>0</v>
      </c>
      <c r="F15" s="215" t="str">
        <f t="shared" si="1"/>
        <v>否</v>
      </c>
      <c r="G15" s="200" t="str">
        <f t="shared" si="2"/>
        <v>项</v>
      </c>
    </row>
    <row r="16" s="193" customFormat="1" ht="32" hidden="1" customHeight="1" spans="1:7">
      <c r="A16" s="217">
        <v>2069804</v>
      </c>
      <c r="B16" s="218" t="s">
        <v>1318</v>
      </c>
      <c r="C16" s="214">
        <v>0</v>
      </c>
      <c r="D16" s="214">
        <v>0</v>
      </c>
      <c r="E16" s="186">
        <f t="shared" si="0"/>
        <v>0</v>
      </c>
      <c r="F16" s="215" t="str">
        <f t="shared" si="1"/>
        <v>否</v>
      </c>
      <c r="G16" s="200" t="str">
        <f t="shared" si="2"/>
        <v>项</v>
      </c>
    </row>
    <row r="17" s="193" customFormat="1" ht="32" hidden="1" customHeight="1" spans="1:7">
      <c r="A17" s="217">
        <v>2069805</v>
      </c>
      <c r="B17" s="218" t="s">
        <v>1319</v>
      </c>
      <c r="C17" s="214">
        <v>0</v>
      </c>
      <c r="D17" s="214">
        <v>0</v>
      </c>
      <c r="E17" s="186">
        <f t="shared" si="0"/>
        <v>0</v>
      </c>
      <c r="F17" s="215" t="str">
        <f t="shared" si="1"/>
        <v>否</v>
      </c>
      <c r="G17" s="200" t="str">
        <f t="shared" si="2"/>
        <v>项</v>
      </c>
    </row>
    <row r="18" s="193" customFormat="1" ht="32" hidden="1" customHeight="1" spans="1:7">
      <c r="A18" s="217">
        <v>2069899</v>
      </c>
      <c r="B18" s="218" t="s">
        <v>1320</v>
      </c>
      <c r="C18" s="214">
        <v>0</v>
      </c>
      <c r="D18" s="214">
        <v>0</v>
      </c>
      <c r="E18" s="186">
        <f t="shared" si="0"/>
        <v>0</v>
      </c>
      <c r="F18" s="215" t="str">
        <f t="shared" si="1"/>
        <v>否</v>
      </c>
      <c r="G18" s="200" t="str">
        <f t="shared" si="2"/>
        <v>项</v>
      </c>
    </row>
    <row r="19" s="193" customFormat="1" ht="32" customHeight="1" spans="1:7">
      <c r="A19" s="219" t="s">
        <v>1321</v>
      </c>
      <c r="B19" s="171" t="s">
        <v>1322</v>
      </c>
      <c r="C19" s="214">
        <f>SUM(C20,C26,C32,C35)</f>
        <v>118</v>
      </c>
      <c r="D19" s="214">
        <f>SUM(D20,D26,D32,D35)</f>
        <v>59</v>
      </c>
      <c r="E19" s="186">
        <f t="shared" si="0"/>
        <v>-0.5</v>
      </c>
      <c r="F19" s="215" t="str">
        <f t="shared" si="1"/>
        <v>是</v>
      </c>
      <c r="G19" s="200" t="str">
        <f t="shared" si="2"/>
        <v>类</v>
      </c>
    </row>
    <row r="20" s="193" customFormat="1" ht="32" customHeight="1" spans="1:7">
      <c r="A20" s="219" t="s">
        <v>1323</v>
      </c>
      <c r="B20" s="220" t="s">
        <v>1324</v>
      </c>
      <c r="C20" s="214">
        <f>SUM(C21:C25)</f>
        <v>88</v>
      </c>
      <c r="D20" s="214">
        <f>SUM(D21:D25)</f>
        <v>59</v>
      </c>
      <c r="E20" s="186">
        <f t="shared" si="0"/>
        <v>-0.33</v>
      </c>
      <c r="F20" s="215" t="str">
        <f t="shared" si="1"/>
        <v>是</v>
      </c>
      <c r="G20" s="200" t="str">
        <f t="shared" si="2"/>
        <v>款</v>
      </c>
    </row>
    <row r="21" s="193" customFormat="1" ht="32" customHeight="1" spans="1:7">
      <c r="A21" s="221" t="s">
        <v>1325</v>
      </c>
      <c r="B21" s="222" t="s">
        <v>1326</v>
      </c>
      <c r="C21" s="214">
        <v>74</v>
      </c>
      <c r="D21" s="214">
        <v>59</v>
      </c>
      <c r="E21" s="186">
        <f t="shared" si="0"/>
        <v>-0.203</v>
      </c>
      <c r="F21" s="215" t="str">
        <f t="shared" si="1"/>
        <v>是</v>
      </c>
      <c r="G21" s="200" t="str">
        <f t="shared" si="2"/>
        <v>项</v>
      </c>
    </row>
    <row r="22" s="193" customFormat="1" ht="32" hidden="1" customHeight="1" spans="1:7">
      <c r="A22" s="221" t="s">
        <v>1327</v>
      </c>
      <c r="B22" s="222" t="s">
        <v>1328</v>
      </c>
      <c r="C22" s="214">
        <v>0</v>
      </c>
      <c r="D22" s="214">
        <v>0</v>
      </c>
      <c r="E22" s="186">
        <f t="shared" si="0"/>
        <v>0</v>
      </c>
      <c r="F22" s="215" t="str">
        <f t="shared" si="1"/>
        <v>否</v>
      </c>
      <c r="G22" s="200" t="str">
        <f t="shared" si="2"/>
        <v>项</v>
      </c>
    </row>
    <row r="23" s="193" customFormat="1" ht="32" hidden="1" customHeight="1" spans="1:7">
      <c r="A23" s="221" t="s">
        <v>1329</v>
      </c>
      <c r="B23" s="222" t="s">
        <v>1330</v>
      </c>
      <c r="C23" s="214">
        <v>0</v>
      </c>
      <c r="D23" s="214">
        <v>0</v>
      </c>
      <c r="E23" s="186">
        <f t="shared" si="0"/>
        <v>0</v>
      </c>
      <c r="F23" s="215" t="str">
        <f t="shared" si="1"/>
        <v>否</v>
      </c>
      <c r="G23" s="200" t="str">
        <f t="shared" si="2"/>
        <v>项</v>
      </c>
    </row>
    <row r="24" s="193" customFormat="1" ht="32" hidden="1" customHeight="1" spans="1:7">
      <c r="A24" s="221" t="s">
        <v>1331</v>
      </c>
      <c r="B24" s="222" t="s">
        <v>1332</v>
      </c>
      <c r="C24" s="214">
        <v>0</v>
      </c>
      <c r="D24" s="214">
        <v>0</v>
      </c>
      <c r="E24" s="186">
        <f t="shared" si="0"/>
        <v>0</v>
      </c>
      <c r="F24" s="215" t="str">
        <f t="shared" si="1"/>
        <v>否</v>
      </c>
      <c r="G24" s="200" t="str">
        <f t="shared" si="2"/>
        <v>项</v>
      </c>
    </row>
    <row r="25" s="193" customFormat="1" ht="32" customHeight="1" spans="1:7">
      <c r="A25" s="221" t="s">
        <v>1333</v>
      </c>
      <c r="B25" s="222" t="s">
        <v>1334</v>
      </c>
      <c r="C25" s="214">
        <v>14</v>
      </c>
      <c r="D25" s="214">
        <v>0</v>
      </c>
      <c r="E25" s="186">
        <f t="shared" si="0"/>
        <v>-1</v>
      </c>
      <c r="F25" s="215" t="str">
        <f t="shared" si="1"/>
        <v>是</v>
      </c>
      <c r="G25" s="200" t="str">
        <f t="shared" si="2"/>
        <v>项</v>
      </c>
    </row>
    <row r="26" s="193" customFormat="1" ht="32" customHeight="1" spans="1:7">
      <c r="A26" s="219" t="s">
        <v>1335</v>
      </c>
      <c r="B26" s="220" t="s">
        <v>1336</v>
      </c>
      <c r="C26" s="214">
        <f>SUM(C27:C31)</f>
        <v>30</v>
      </c>
      <c r="D26" s="214">
        <f>SUM(D27:D31)</f>
        <v>0</v>
      </c>
      <c r="E26" s="186">
        <f t="shared" si="0"/>
        <v>-1</v>
      </c>
      <c r="F26" s="215" t="str">
        <f t="shared" si="1"/>
        <v>是</v>
      </c>
      <c r="G26" s="200" t="str">
        <f t="shared" si="2"/>
        <v>款</v>
      </c>
    </row>
    <row r="27" s="193" customFormat="1" ht="32" hidden="1" customHeight="1" spans="1:7">
      <c r="A27" s="221" t="s">
        <v>1337</v>
      </c>
      <c r="B27" s="222" t="s">
        <v>1338</v>
      </c>
      <c r="C27" s="214">
        <v>0</v>
      </c>
      <c r="D27" s="214">
        <v>0</v>
      </c>
      <c r="E27" s="186">
        <f t="shared" si="0"/>
        <v>0</v>
      </c>
      <c r="F27" s="215" t="str">
        <f t="shared" si="1"/>
        <v>否</v>
      </c>
      <c r="G27" s="200" t="str">
        <f t="shared" si="2"/>
        <v>项</v>
      </c>
    </row>
    <row r="28" s="193" customFormat="1" ht="32" hidden="1" customHeight="1" spans="1:7">
      <c r="A28" s="221" t="s">
        <v>1339</v>
      </c>
      <c r="B28" s="222" t="s">
        <v>1340</v>
      </c>
      <c r="C28" s="214">
        <v>0</v>
      </c>
      <c r="D28" s="214">
        <v>0</v>
      </c>
      <c r="E28" s="186">
        <f t="shared" si="0"/>
        <v>0</v>
      </c>
      <c r="F28" s="215" t="str">
        <f t="shared" si="1"/>
        <v>否</v>
      </c>
      <c r="G28" s="200" t="str">
        <f t="shared" si="2"/>
        <v>项</v>
      </c>
    </row>
    <row r="29" s="196" customFormat="1" ht="32" hidden="1" customHeight="1" spans="1:7">
      <c r="A29" s="221" t="s">
        <v>1341</v>
      </c>
      <c r="B29" s="222" t="s">
        <v>1342</v>
      </c>
      <c r="C29" s="214">
        <v>0</v>
      </c>
      <c r="D29" s="214">
        <v>0</v>
      </c>
      <c r="E29" s="186">
        <f t="shared" si="0"/>
        <v>0</v>
      </c>
      <c r="F29" s="215" t="str">
        <f t="shared" si="1"/>
        <v>否</v>
      </c>
      <c r="G29" s="200" t="str">
        <f t="shared" si="2"/>
        <v>项</v>
      </c>
    </row>
    <row r="30" s="193" customFormat="1" ht="32" customHeight="1" spans="1:7">
      <c r="A30" s="221" t="s">
        <v>1343</v>
      </c>
      <c r="B30" s="222" t="s">
        <v>1344</v>
      </c>
      <c r="C30" s="214">
        <v>30</v>
      </c>
      <c r="D30" s="214">
        <v>0</v>
      </c>
      <c r="E30" s="186">
        <f t="shared" si="0"/>
        <v>-1</v>
      </c>
      <c r="F30" s="215" t="str">
        <f t="shared" si="1"/>
        <v>是</v>
      </c>
      <c r="G30" s="200" t="str">
        <f t="shared" si="2"/>
        <v>项</v>
      </c>
    </row>
    <row r="31" s="193" customFormat="1" ht="32" hidden="1" customHeight="1" spans="1:7">
      <c r="A31" s="221" t="s">
        <v>1345</v>
      </c>
      <c r="B31" s="222" t="s">
        <v>1346</v>
      </c>
      <c r="C31" s="214">
        <v>0</v>
      </c>
      <c r="D31" s="214">
        <v>0</v>
      </c>
      <c r="E31" s="186">
        <f t="shared" si="0"/>
        <v>0</v>
      </c>
      <c r="F31" s="215" t="str">
        <f t="shared" si="1"/>
        <v>否</v>
      </c>
      <c r="G31" s="200" t="str">
        <f t="shared" si="2"/>
        <v>项</v>
      </c>
    </row>
    <row r="32" s="193" customFormat="1" ht="32" hidden="1" customHeight="1" spans="1:7">
      <c r="A32" s="219" t="s">
        <v>1347</v>
      </c>
      <c r="B32" s="220" t="s">
        <v>1348</v>
      </c>
      <c r="C32" s="214">
        <f>SUM(C33:C34)</f>
        <v>0</v>
      </c>
      <c r="D32" s="214">
        <f>SUM(D33:D34)</f>
        <v>0</v>
      </c>
      <c r="E32" s="186">
        <f t="shared" si="0"/>
        <v>0</v>
      </c>
      <c r="F32" s="215" t="str">
        <f t="shared" si="1"/>
        <v>否</v>
      </c>
      <c r="G32" s="200" t="str">
        <f t="shared" si="2"/>
        <v>款</v>
      </c>
    </row>
    <row r="33" s="193" customFormat="1" ht="32" hidden="1" customHeight="1" spans="1:7">
      <c r="A33" s="221" t="s">
        <v>1349</v>
      </c>
      <c r="B33" s="222" t="s">
        <v>1350</v>
      </c>
      <c r="C33" s="214">
        <v>0</v>
      </c>
      <c r="D33" s="214">
        <v>0</v>
      </c>
      <c r="E33" s="186">
        <f t="shared" si="0"/>
        <v>0</v>
      </c>
      <c r="F33" s="215" t="str">
        <f t="shared" si="1"/>
        <v>否</v>
      </c>
      <c r="G33" s="200" t="str">
        <f t="shared" si="2"/>
        <v>项</v>
      </c>
    </row>
    <row r="34" s="193" customFormat="1" ht="32" hidden="1" customHeight="1" spans="1:7">
      <c r="A34" s="221" t="s">
        <v>1351</v>
      </c>
      <c r="B34" s="222" t="s">
        <v>1352</v>
      </c>
      <c r="C34" s="214">
        <v>0</v>
      </c>
      <c r="D34" s="214">
        <v>0</v>
      </c>
      <c r="E34" s="186">
        <f t="shared" si="0"/>
        <v>0</v>
      </c>
      <c r="F34" s="215" t="str">
        <f t="shared" si="1"/>
        <v>否</v>
      </c>
      <c r="G34" s="200" t="str">
        <f t="shared" si="2"/>
        <v>项</v>
      </c>
    </row>
    <row r="35" s="193" customFormat="1" ht="32" hidden="1" customHeight="1" spans="1:7">
      <c r="A35" s="219">
        <v>20798</v>
      </c>
      <c r="B35" s="216" t="s">
        <v>1308</v>
      </c>
      <c r="C35" s="214">
        <f>SUM(C36:C41)</f>
        <v>0</v>
      </c>
      <c r="D35" s="214">
        <f>SUM(D36:D41)</f>
        <v>0</v>
      </c>
      <c r="E35" s="186">
        <f t="shared" si="0"/>
        <v>0</v>
      </c>
      <c r="F35" s="215" t="str">
        <f t="shared" si="1"/>
        <v>否</v>
      </c>
      <c r="G35" s="200" t="str">
        <f t="shared" si="2"/>
        <v>款</v>
      </c>
    </row>
    <row r="36" s="193" customFormat="1" ht="32" hidden="1" customHeight="1" spans="1:7">
      <c r="A36" s="221">
        <v>2079801</v>
      </c>
      <c r="B36" s="218" t="s">
        <v>1353</v>
      </c>
      <c r="C36" s="214">
        <v>0</v>
      </c>
      <c r="D36" s="214">
        <v>0</v>
      </c>
      <c r="E36" s="186">
        <f t="shared" si="0"/>
        <v>0</v>
      </c>
      <c r="F36" s="215" t="str">
        <f t="shared" si="1"/>
        <v>否</v>
      </c>
      <c r="G36" s="200" t="str">
        <f t="shared" si="2"/>
        <v>项</v>
      </c>
    </row>
    <row r="37" s="196" customFormat="1" ht="32" hidden="1" customHeight="1" spans="1:7">
      <c r="A37" s="221">
        <v>2079802</v>
      </c>
      <c r="B37" s="218" t="s">
        <v>1354</v>
      </c>
      <c r="C37" s="214">
        <v>0</v>
      </c>
      <c r="D37" s="214">
        <v>0</v>
      </c>
      <c r="E37" s="186">
        <f t="shared" si="0"/>
        <v>0</v>
      </c>
      <c r="F37" s="215" t="str">
        <f t="shared" si="1"/>
        <v>否</v>
      </c>
      <c r="G37" s="200" t="str">
        <f t="shared" si="2"/>
        <v>项</v>
      </c>
    </row>
    <row r="38" s="193" customFormat="1" ht="32" hidden="1" customHeight="1" spans="1:7">
      <c r="A38" s="221">
        <v>2079803</v>
      </c>
      <c r="B38" s="218" t="s">
        <v>1355</v>
      </c>
      <c r="C38" s="214">
        <v>0</v>
      </c>
      <c r="D38" s="214">
        <v>0</v>
      </c>
      <c r="E38" s="186">
        <f t="shared" si="0"/>
        <v>0</v>
      </c>
      <c r="F38" s="215" t="str">
        <f t="shared" si="1"/>
        <v>否</v>
      </c>
      <c r="G38" s="200" t="str">
        <f t="shared" si="2"/>
        <v>项</v>
      </c>
    </row>
    <row r="39" s="193" customFormat="1" ht="32" hidden="1" customHeight="1" spans="1:7">
      <c r="A39" s="221">
        <v>2079804</v>
      </c>
      <c r="B39" s="218" t="s">
        <v>1356</v>
      </c>
      <c r="C39" s="214">
        <v>0</v>
      </c>
      <c r="D39" s="214">
        <v>0</v>
      </c>
      <c r="E39" s="186">
        <f t="shared" si="0"/>
        <v>0</v>
      </c>
      <c r="F39" s="215" t="str">
        <f t="shared" si="1"/>
        <v>否</v>
      </c>
      <c r="G39" s="200" t="str">
        <f t="shared" si="2"/>
        <v>项</v>
      </c>
    </row>
    <row r="40" s="193" customFormat="1" ht="32" hidden="1" customHeight="1" spans="1:7">
      <c r="A40" s="221">
        <v>2079805</v>
      </c>
      <c r="B40" s="218" t="s">
        <v>1357</v>
      </c>
      <c r="C40" s="214">
        <v>0</v>
      </c>
      <c r="D40" s="214">
        <v>0</v>
      </c>
      <c r="E40" s="186">
        <f t="shared" si="0"/>
        <v>0</v>
      </c>
      <c r="F40" s="215" t="str">
        <f t="shared" si="1"/>
        <v>否</v>
      </c>
      <c r="G40" s="200" t="str">
        <f t="shared" si="2"/>
        <v>项</v>
      </c>
    </row>
    <row r="41" s="193" customFormat="1" ht="32" hidden="1" customHeight="1" spans="1:7">
      <c r="A41" s="221">
        <v>2079899</v>
      </c>
      <c r="B41" s="218" t="s">
        <v>1358</v>
      </c>
      <c r="C41" s="214">
        <v>0</v>
      </c>
      <c r="D41" s="214">
        <v>0</v>
      </c>
      <c r="E41" s="186">
        <f t="shared" si="0"/>
        <v>0</v>
      </c>
      <c r="F41" s="215" t="str">
        <f t="shared" si="1"/>
        <v>否</v>
      </c>
      <c r="G41" s="200" t="str">
        <f t="shared" si="2"/>
        <v>项</v>
      </c>
    </row>
    <row r="42" s="193" customFormat="1" ht="32" customHeight="1" spans="1:7">
      <c r="A42" s="223" t="s">
        <v>1359</v>
      </c>
      <c r="B42" s="213" t="s">
        <v>1360</v>
      </c>
      <c r="C42" s="214">
        <f>C43</f>
        <v>0</v>
      </c>
      <c r="D42" s="214">
        <f>D43</f>
        <v>0</v>
      </c>
      <c r="E42" s="186">
        <f t="shared" si="0"/>
        <v>0</v>
      </c>
      <c r="F42" s="215" t="str">
        <f t="shared" si="1"/>
        <v>是</v>
      </c>
      <c r="G42" s="200" t="str">
        <f t="shared" si="2"/>
        <v>类</v>
      </c>
    </row>
    <row r="43" s="193" customFormat="1" ht="32" hidden="1" customHeight="1" spans="1:7">
      <c r="A43" s="223">
        <v>20898</v>
      </c>
      <c r="B43" s="216" t="s">
        <v>1308</v>
      </c>
      <c r="C43" s="214">
        <f>SUM(C44:C46)</f>
        <v>0</v>
      </c>
      <c r="D43" s="214">
        <f>SUM(D44:D46)</f>
        <v>0</v>
      </c>
      <c r="E43" s="186">
        <f t="shared" si="0"/>
        <v>0</v>
      </c>
      <c r="F43" s="215" t="str">
        <f t="shared" si="1"/>
        <v>否</v>
      </c>
      <c r="G43" s="200" t="str">
        <f t="shared" si="2"/>
        <v>款</v>
      </c>
    </row>
    <row r="44" s="193" customFormat="1" ht="32" hidden="1" customHeight="1" spans="1:7">
      <c r="A44" s="221">
        <v>2089801</v>
      </c>
      <c r="B44" s="218" t="s">
        <v>1361</v>
      </c>
      <c r="C44" s="214">
        <v>0</v>
      </c>
      <c r="D44" s="214">
        <v>0</v>
      </c>
      <c r="E44" s="186">
        <f t="shared" si="0"/>
        <v>0</v>
      </c>
      <c r="F44" s="215" t="str">
        <f t="shared" si="1"/>
        <v>否</v>
      </c>
      <c r="G44" s="200" t="str">
        <f t="shared" si="2"/>
        <v>项</v>
      </c>
    </row>
    <row r="45" s="193" customFormat="1" ht="32" hidden="1" customHeight="1" spans="1:7">
      <c r="A45" s="221">
        <v>2089802</v>
      </c>
      <c r="B45" s="218" t="s">
        <v>1362</v>
      </c>
      <c r="C45" s="214">
        <v>0</v>
      </c>
      <c r="D45" s="214">
        <v>0</v>
      </c>
      <c r="E45" s="186">
        <f t="shared" si="0"/>
        <v>0</v>
      </c>
      <c r="F45" s="215" t="str">
        <f t="shared" si="1"/>
        <v>否</v>
      </c>
      <c r="G45" s="200" t="str">
        <f t="shared" si="2"/>
        <v>项</v>
      </c>
    </row>
    <row r="46" s="193" customFormat="1" ht="32" hidden="1" customHeight="1" spans="1:7">
      <c r="A46" s="221">
        <v>2089899</v>
      </c>
      <c r="B46" s="218" t="s">
        <v>1363</v>
      </c>
      <c r="C46" s="214">
        <v>0</v>
      </c>
      <c r="D46" s="214">
        <v>0</v>
      </c>
      <c r="E46" s="186">
        <f t="shared" si="0"/>
        <v>0</v>
      </c>
      <c r="F46" s="215" t="str">
        <f t="shared" si="1"/>
        <v>否</v>
      </c>
      <c r="G46" s="200" t="str">
        <f t="shared" si="2"/>
        <v>项</v>
      </c>
    </row>
    <row r="47" s="193" customFormat="1" ht="32" customHeight="1" spans="1:7">
      <c r="A47" s="223">
        <v>210</v>
      </c>
      <c r="B47" s="213" t="s">
        <v>1364</v>
      </c>
      <c r="C47" s="214">
        <f>C48</f>
        <v>0</v>
      </c>
      <c r="D47" s="214">
        <f>D48</f>
        <v>0</v>
      </c>
      <c r="E47" s="186">
        <f t="shared" si="0"/>
        <v>0</v>
      </c>
      <c r="F47" s="215" t="str">
        <f t="shared" si="1"/>
        <v>是</v>
      </c>
      <c r="G47" s="200" t="str">
        <f t="shared" si="2"/>
        <v>类</v>
      </c>
    </row>
    <row r="48" s="193" customFormat="1" ht="32" hidden="1" customHeight="1" spans="1:7">
      <c r="A48" s="223">
        <v>21098</v>
      </c>
      <c r="B48" s="216" t="s">
        <v>1308</v>
      </c>
      <c r="C48" s="214">
        <f>SUM(C49:C53)</f>
        <v>0</v>
      </c>
      <c r="D48" s="214">
        <f>SUM(D49:D53)</f>
        <v>0</v>
      </c>
      <c r="E48" s="186">
        <f t="shared" si="0"/>
        <v>0</v>
      </c>
      <c r="F48" s="215" t="str">
        <f t="shared" si="1"/>
        <v>否</v>
      </c>
      <c r="G48" s="200" t="str">
        <f t="shared" si="2"/>
        <v>款</v>
      </c>
    </row>
    <row r="49" s="193" customFormat="1" ht="32" hidden="1" customHeight="1" spans="1:7">
      <c r="A49" s="221">
        <v>2109801</v>
      </c>
      <c r="B49" s="218" t="s">
        <v>1365</v>
      </c>
      <c r="C49" s="214">
        <v>0</v>
      </c>
      <c r="D49" s="214">
        <v>0</v>
      </c>
      <c r="E49" s="186">
        <f t="shared" si="0"/>
        <v>0</v>
      </c>
      <c r="F49" s="215" t="str">
        <f t="shared" si="1"/>
        <v>否</v>
      </c>
      <c r="G49" s="200" t="str">
        <f t="shared" si="2"/>
        <v>项</v>
      </c>
    </row>
    <row r="50" s="193" customFormat="1" ht="32" hidden="1" customHeight="1" spans="1:7">
      <c r="A50" s="221">
        <v>2109802</v>
      </c>
      <c r="B50" s="218" t="s">
        <v>1366</v>
      </c>
      <c r="C50" s="214">
        <v>0</v>
      </c>
      <c r="D50" s="214">
        <v>0</v>
      </c>
      <c r="E50" s="186">
        <f t="shared" si="0"/>
        <v>0</v>
      </c>
      <c r="F50" s="215" t="str">
        <f t="shared" si="1"/>
        <v>否</v>
      </c>
      <c r="G50" s="200" t="str">
        <f t="shared" si="2"/>
        <v>项</v>
      </c>
    </row>
    <row r="51" s="193" customFormat="1" ht="32" hidden="1" customHeight="1" spans="1:7">
      <c r="A51" s="221">
        <v>2109803</v>
      </c>
      <c r="B51" s="218" t="s">
        <v>1367</v>
      </c>
      <c r="C51" s="214">
        <v>0</v>
      </c>
      <c r="D51" s="214">
        <v>0</v>
      </c>
      <c r="E51" s="186">
        <f t="shared" si="0"/>
        <v>0</v>
      </c>
      <c r="F51" s="215" t="str">
        <f t="shared" si="1"/>
        <v>否</v>
      </c>
      <c r="G51" s="200" t="str">
        <f t="shared" si="2"/>
        <v>项</v>
      </c>
    </row>
    <row r="52" s="193" customFormat="1" ht="32" hidden="1" customHeight="1" spans="1:7">
      <c r="A52" s="221">
        <v>2109804</v>
      </c>
      <c r="B52" s="218" t="s">
        <v>602</v>
      </c>
      <c r="C52" s="214">
        <v>0</v>
      </c>
      <c r="D52" s="214">
        <v>0</v>
      </c>
      <c r="E52" s="186">
        <f t="shared" si="0"/>
        <v>0</v>
      </c>
      <c r="F52" s="215" t="str">
        <f t="shared" si="1"/>
        <v>否</v>
      </c>
      <c r="G52" s="200" t="str">
        <f t="shared" si="2"/>
        <v>项</v>
      </c>
    </row>
    <row r="53" s="193" customFormat="1" ht="32" hidden="1" customHeight="1" spans="1:7">
      <c r="A53" s="221">
        <v>2109899</v>
      </c>
      <c r="B53" s="218" t="s">
        <v>1368</v>
      </c>
      <c r="C53" s="214">
        <v>0</v>
      </c>
      <c r="D53" s="214">
        <v>0</v>
      </c>
      <c r="E53" s="186">
        <f t="shared" si="0"/>
        <v>0</v>
      </c>
      <c r="F53" s="215" t="str">
        <f t="shared" si="1"/>
        <v>否</v>
      </c>
      <c r="G53" s="200" t="str">
        <f t="shared" si="2"/>
        <v>项</v>
      </c>
    </row>
    <row r="54" s="193" customFormat="1" ht="32" customHeight="1" spans="1:7">
      <c r="A54" s="219" t="s">
        <v>1369</v>
      </c>
      <c r="B54" s="171" t="s">
        <v>1370</v>
      </c>
      <c r="C54" s="214">
        <f>SUM(C55,C60,C65)</f>
        <v>0</v>
      </c>
      <c r="D54" s="214">
        <f>SUM(D55,D60,D65)</f>
        <v>0</v>
      </c>
      <c r="E54" s="186">
        <f t="shared" si="0"/>
        <v>0</v>
      </c>
      <c r="F54" s="215" t="str">
        <f t="shared" si="1"/>
        <v>是</v>
      </c>
      <c r="G54" s="200" t="str">
        <f t="shared" si="2"/>
        <v>类</v>
      </c>
    </row>
    <row r="55" s="193" customFormat="1" ht="32" hidden="1" customHeight="1" spans="1:7">
      <c r="A55" s="219" t="s">
        <v>1371</v>
      </c>
      <c r="B55" s="220" t="s">
        <v>1372</v>
      </c>
      <c r="C55" s="214">
        <f>SUM(C56:C59)</f>
        <v>0</v>
      </c>
      <c r="D55" s="214">
        <f>SUM(D56:D59)</f>
        <v>0</v>
      </c>
      <c r="E55" s="186">
        <f t="shared" si="0"/>
        <v>0</v>
      </c>
      <c r="F55" s="215" t="str">
        <f t="shared" si="1"/>
        <v>否</v>
      </c>
      <c r="G55" s="200" t="str">
        <f t="shared" si="2"/>
        <v>款</v>
      </c>
    </row>
    <row r="56" s="193" customFormat="1" ht="32" hidden="1" customHeight="1" spans="1:7">
      <c r="A56" s="221">
        <v>2116001</v>
      </c>
      <c r="B56" s="222" t="s">
        <v>1373</v>
      </c>
      <c r="C56" s="214">
        <v>0</v>
      </c>
      <c r="D56" s="214">
        <v>0</v>
      </c>
      <c r="E56" s="186">
        <f t="shared" si="0"/>
        <v>0</v>
      </c>
      <c r="F56" s="215" t="str">
        <f t="shared" si="1"/>
        <v>否</v>
      </c>
      <c r="G56" s="200" t="str">
        <f t="shared" si="2"/>
        <v>项</v>
      </c>
    </row>
    <row r="57" s="193" customFormat="1" ht="32" hidden="1" customHeight="1" spans="1:7">
      <c r="A57" s="221">
        <v>2116002</v>
      </c>
      <c r="B57" s="222" t="s">
        <v>1374</v>
      </c>
      <c r="C57" s="214">
        <v>0</v>
      </c>
      <c r="D57" s="214">
        <v>0</v>
      </c>
      <c r="E57" s="186">
        <f t="shared" si="0"/>
        <v>0</v>
      </c>
      <c r="F57" s="215" t="str">
        <f t="shared" si="1"/>
        <v>否</v>
      </c>
      <c r="G57" s="200" t="str">
        <f t="shared" si="2"/>
        <v>项</v>
      </c>
    </row>
    <row r="58" s="193" customFormat="1" ht="32" hidden="1" customHeight="1" spans="1:7">
      <c r="A58" s="221">
        <v>2116003</v>
      </c>
      <c r="B58" s="222" t="s">
        <v>1375</v>
      </c>
      <c r="C58" s="214">
        <v>0</v>
      </c>
      <c r="D58" s="214">
        <v>0</v>
      </c>
      <c r="E58" s="186">
        <f t="shared" si="0"/>
        <v>0</v>
      </c>
      <c r="F58" s="215" t="str">
        <f t="shared" si="1"/>
        <v>否</v>
      </c>
      <c r="G58" s="200" t="str">
        <f t="shared" si="2"/>
        <v>项</v>
      </c>
    </row>
    <row r="59" s="193" customFormat="1" ht="32" hidden="1" customHeight="1" spans="1:7">
      <c r="A59" s="221">
        <v>2116099</v>
      </c>
      <c r="B59" s="222" t="s">
        <v>1376</v>
      </c>
      <c r="C59" s="214">
        <v>0</v>
      </c>
      <c r="D59" s="214">
        <v>0</v>
      </c>
      <c r="E59" s="186">
        <f t="shared" si="0"/>
        <v>0</v>
      </c>
      <c r="F59" s="215" t="str">
        <f t="shared" si="1"/>
        <v>否</v>
      </c>
      <c r="G59" s="200" t="str">
        <f t="shared" si="2"/>
        <v>项</v>
      </c>
    </row>
    <row r="60" s="193" customFormat="1" ht="32" hidden="1" customHeight="1" spans="1:7">
      <c r="A60" s="219">
        <v>21161</v>
      </c>
      <c r="B60" s="220" t="s">
        <v>1377</v>
      </c>
      <c r="C60" s="214">
        <f>SUM(C61:C64)</f>
        <v>0</v>
      </c>
      <c r="D60" s="214">
        <f>SUM(D61:D64)</f>
        <v>0</v>
      </c>
      <c r="E60" s="186">
        <f t="shared" si="0"/>
        <v>0</v>
      </c>
      <c r="F60" s="215" t="str">
        <f t="shared" si="1"/>
        <v>否</v>
      </c>
      <c r="G60" s="200" t="str">
        <f t="shared" si="2"/>
        <v>款</v>
      </c>
    </row>
    <row r="61" s="193" customFormat="1" ht="32" hidden="1" customHeight="1" spans="1:7">
      <c r="A61" s="221">
        <v>2116101</v>
      </c>
      <c r="B61" s="222" t="s">
        <v>1378</v>
      </c>
      <c r="C61" s="214">
        <v>0</v>
      </c>
      <c r="D61" s="214">
        <v>0</v>
      </c>
      <c r="E61" s="186">
        <f t="shared" si="0"/>
        <v>0</v>
      </c>
      <c r="F61" s="215" t="str">
        <f t="shared" si="1"/>
        <v>否</v>
      </c>
      <c r="G61" s="200" t="str">
        <f t="shared" si="2"/>
        <v>项</v>
      </c>
    </row>
    <row r="62" s="193" customFormat="1" ht="32" hidden="1" customHeight="1" spans="1:7">
      <c r="A62" s="221">
        <v>2116102</v>
      </c>
      <c r="B62" s="222" t="s">
        <v>1379</v>
      </c>
      <c r="C62" s="214">
        <v>0</v>
      </c>
      <c r="D62" s="214">
        <v>0</v>
      </c>
      <c r="E62" s="186">
        <f t="shared" si="0"/>
        <v>0</v>
      </c>
      <c r="F62" s="215" t="str">
        <f t="shared" si="1"/>
        <v>否</v>
      </c>
      <c r="G62" s="200" t="str">
        <f t="shared" si="2"/>
        <v>项</v>
      </c>
    </row>
    <row r="63" s="193" customFormat="1" ht="32" hidden="1" customHeight="1" spans="1:7">
      <c r="A63" s="221">
        <v>2116103</v>
      </c>
      <c r="B63" s="222" t="s">
        <v>1380</v>
      </c>
      <c r="C63" s="214">
        <v>0</v>
      </c>
      <c r="D63" s="214">
        <v>0</v>
      </c>
      <c r="E63" s="186">
        <f t="shared" si="0"/>
        <v>0</v>
      </c>
      <c r="F63" s="215" t="str">
        <f t="shared" si="1"/>
        <v>否</v>
      </c>
      <c r="G63" s="200" t="str">
        <f t="shared" si="2"/>
        <v>项</v>
      </c>
    </row>
    <row r="64" s="193" customFormat="1" ht="32" hidden="1" customHeight="1" spans="1:7">
      <c r="A64" s="221">
        <v>2116104</v>
      </c>
      <c r="B64" s="222" t="s">
        <v>1381</v>
      </c>
      <c r="C64" s="214">
        <v>0</v>
      </c>
      <c r="D64" s="214">
        <v>0</v>
      </c>
      <c r="E64" s="186">
        <f t="shared" si="0"/>
        <v>0</v>
      </c>
      <c r="F64" s="215" t="str">
        <f t="shared" si="1"/>
        <v>否</v>
      </c>
      <c r="G64" s="200" t="str">
        <f t="shared" si="2"/>
        <v>项</v>
      </c>
    </row>
    <row r="65" s="193" customFormat="1" ht="32" hidden="1" customHeight="1" spans="1:7">
      <c r="A65" s="219">
        <v>21198</v>
      </c>
      <c r="B65" s="216" t="s">
        <v>1308</v>
      </c>
      <c r="C65" s="214">
        <f>SUM(C66:C69)</f>
        <v>0</v>
      </c>
      <c r="D65" s="214">
        <f>SUM(D66:D69)</f>
        <v>0</v>
      </c>
      <c r="E65" s="186">
        <f t="shared" si="0"/>
        <v>0</v>
      </c>
      <c r="F65" s="215" t="str">
        <f t="shared" si="1"/>
        <v>否</v>
      </c>
      <c r="G65" s="200" t="str">
        <f t="shared" si="2"/>
        <v>款</v>
      </c>
    </row>
    <row r="66" s="193" customFormat="1" ht="32" hidden="1" customHeight="1" spans="1:7">
      <c r="A66" s="221">
        <v>2119801</v>
      </c>
      <c r="B66" s="218" t="s">
        <v>1382</v>
      </c>
      <c r="C66" s="214">
        <v>0</v>
      </c>
      <c r="D66" s="214">
        <v>0</v>
      </c>
      <c r="E66" s="186">
        <f t="shared" si="0"/>
        <v>0</v>
      </c>
      <c r="F66" s="215" t="str">
        <f t="shared" si="1"/>
        <v>否</v>
      </c>
      <c r="G66" s="200" t="str">
        <f t="shared" si="2"/>
        <v>项</v>
      </c>
    </row>
    <row r="67" s="193" customFormat="1" ht="32" hidden="1" customHeight="1" spans="1:7">
      <c r="A67" s="221">
        <v>2119802</v>
      </c>
      <c r="B67" s="218" t="s">
        <v>1383</v>
      </c>
      <c r="C67" s="214">
        <v>0</v>
      </c>
      <c r="D67" s="214">
        <v>0</v>
      </c>
      <c r="E67" s="186">
        <f t="shared" si="0"/>
        <v>0</v>
      </c>
      <c r="F67" s="215" t="str">
        <f t="shared" si="1"/>
        <v>否</v>
      </c>
      <c r="G67" s="200" t="str">
        <f t="shared" si="2"/>
        <v>项</v>
      </c>
    </row>
    <row r="68" s="193" customFormat="1" ht="32" hidden="1" customHeight="1" spans="1:7">
      <c r="A68" s="221">
        <v>2119803</v>
      </c>
      <c r="B68" s="218" t="s">
        <v>1384</v>
      </c>
      <c r="C68" s="214">
        <v>0</v>
      </c>
      <c r="D68" s="214">
        <v>0</v>
      </c>
      <c r="E68" s="186">
        <f t="shared" ref="E68:E131" si="3">IF(C68&lt;0,"",IFERROR(D68/C68-1,0))</f>
        <v>0</v>
      </c>
      <c r="F68" s="215" t="str">
        <f t="shared" ref="F68:F131" si="4">IF(LEN(A68)=3,"是",IF(B68&lt;&gt;"",IF(SUM(C68:D68)&lt;&gt;0,"是","否"),"是"))</f>
        <v>否</v>
      </c>
      <c r="G68" s="200" t="str">
        <f t="shared" ref="G68:G131" si="5">IF(LEN(A68)=3,"类",IF(LEN(A68)=5,"款","项"))</f>
        <v>项</v>
      </c>
    </row>
    <row r="69" s="193" customFormat="1" ht="32" hidden="1" customHeight="1" spans="1:7">
      <c r="A69" s="221">
        <v>2119899</v>
      </c>
      <c r="B69" s="218" t="s">
        <v>1385</v>
      </c>
      <c r="C69" s="214">
        <v>0</v>
      </c>
      <c r="D69" s="214">
        <v>0</v>
      </c>
      <c r="E69" s="186">
        <f t="shared" si="3"/>
        <v>0</v>
      </c>
      <c r="F69" s="215" t="str">
        <f t="shared" si="4"/>
        <v>否</v>
      </c>
      <c r="G69" s="200" t="str">
        <f t="shared" si="5"/>
        <v>项</v>
      </c>
    </row>
    <row r="70" s="193" customFormat="1" ht="32" customHeight="1" spans="1:7">
      <c r="A70" s="219" t="s">
        <v>1386</v>
      </c>
      <c r="B70" s="171" t="s">
        <v>1387</v>
      </c>
      <c r="C70" s="214">
        <f>SUM(C71,C87,C91,C92,C98,C102,C106,C110,C116,C119,C128)</f>
        <v>41691</v>
      </c>
      <c r="D70" s="214">
        <f>SUM(D71,D87,D91,D92,D98,D102,D106,D110,D116,D119,D128)</f>
        <v>19001</v>
      </c>
      <c r="E70" s="186">
        <f t="shared" si="3"/>
        <v>-0.544</v>
      </c>
      <c r="F70" s="215" t="str">
        <f t="shared" si="4"/>
        <v>是</v>
      </c>
      <c r="G70" s="200" t="str">
        <f t="shared" si="5"/>
        <v>类</v>
      </c>
    </row>
    <row r="71" s="193" customFormat="1" ht="32" customHeight="1" spans="1:7">
      <c r="A71" s="219" t="s">
        <v>1388</v>
      </c>
      <c r="B71" s="220" t="s">
        <v>1389</v>
      </c>
      <c r="C71" s="214">
        <f>SUM(C72:C86)</f>
        <v>31983</v>
      </c>
      <c r="D71" s="214">
        <f>SUM(D72:D86)</f>
        <v>17948</v>
      </c>
      <c r="E71" s="186">
        <f t="shared" si="3"/>
        <v>-0.439</v>
      </c>
      <c r="F71" s="215" t="str">
        <f t="shared" si="4"/>
        <v>是</v>
      </c>
      <c r="G71" s="200" t="str">
        <f t="shared" si="5"/>
        <v>款</v>
      </c>
    </row>
    <row r="72" s="193" customFormat="1" ht="32" customHeight="1" spans="1:7">
      <c r="A72" s="221" t="s">
        <v>1390</v>
      </c>
      <c r="B72" s="222" t="s">
        <v>1391</v>
      </c>
      <c r="C72" s="214">
        <v>4000</v>
      </c>
      <c r="D72" s="214">
        <v>4000</v>
      </c>
      <c r="E72" s="186">
        <f t="shared" si="3"/>
        <v>0</v>
      </c>
      <c r="F72" s="215" t="str">
        <f t="shared" si="4"/>
        <v>是</v>
      </c>
      <c r="G72" s="200" t="str">
        <f t="shared" si="5"/>
        <v>项</v>
      </c>
    </row>
    <row r="73" s="193" customFormat="1" ht="32" customHeight="1" spans="1:7">
      <c r="A73" s="221" t="s">
        <v>1392</v>
      </c>
      <c r="B73" s="222" t="s">
        <v>1393</v>
      </c>
      <c r="C73" s="214">
        <v>300</v>
      </c>
      <c r="D73" s="214">
        <v>500</v>
      </c>
      <c r="E73" s="186">
        <f t="shared" si="3"/>
        <v>0.667</v>
      </c>
      <c r="F73" s="215" t="str">
        <f t="shared" si="4"/>
        <v>是</v>
      </c>
      <c r="G73" s="200" t="str">
        <f t="shared" si="5"/>
        <v>项</v>
      </c>
    </row>
    <row r="74" s="193" customFormat="1" ht="32" hidden="1" customHeight="1" spans="1:7">
      <c r="A74" s="221" t="s">
        <v>1394</v>
      </c>
      <c r="B74" s="222" t="s">
        <v>1395</v>
      </c>
      <c r="C74" s="214">
        <v>0</v>
      </c>
      <c r="D74" s="214">
        <v>0</v>
      </c>
      <c r="E74" s="186">
        <f t="shared" si="3"/>
        <v>0</v>
      </c>
      <c r="F74" s="215" t="str">
        <f t="shared" si="4"/>
        <v>否</v>
      </c>
      <c r="G74" s="200" t="str">
        <f t="shared" si="5"/>
        <v>项</v>
      </c>
    </row>
    <row r="75" s="193" customFormat="1" ht="32" hidden="1" customHeight="1" spans="1:7">
      <c r="A75" s="221" t="s">
        <v>1396</v>
      </c>
      <c r="B75" s="222" t="s">
        <v>1397</v>
      </c>
      <c r="C75" s="214">
        <v>0</v>
      </c>
      <c r="D75" s="214">
        <v>0</v>
      </c>
      <c r="E75" s="186">
        <f t="shared" si="3"/>
        <v>0</v>
      </c>
      <c r="F75" s="215" t="str">
        <f t="shared" si="4"/>
        <v>否</v>
      </c>
      <c r="G75" s="200" t="str">
        <f t="shared" si="5"/>
        <v>项</v>
      </c>
    </row>
    <row r="76" s="193" customFormat="1" ht="32" hidden="1" customHeight="1" spans="1:7">
      <c r="A76" s="221" t="s">
        <v>1398</v>
      </c>
      <c r="B76" s="222" t="s">
        <v>1399</v>
      </c>
      <c r="C76" s="214">
        <v>0</v>
      </c>
      <c r="D76" s="214">
        <v>0</v>
      </c>
      <c r="E76" s="186">
        <f t="shared" si="3"/>
        <v>0</v>
      </c>
      <c r="F76" s="215" t="str">
        <f t="shared" si="4"/>
        <v>否</v>
      </c>
      <c r="G76" s="200" t="str">
        <f t="shared" si="5"/>
        <v>项</v>
      </c>
    </row>
    <row r="77" s="193" customFormat="1" ht="32" hidden="1" customHeight="1" spans="1:7">
      <c r="A77" s="221" t="s">
        <v>1400</v>
      </c>
      <c r="B77" s="222" t="s">
        <v>1401</v>
      </c>
      <c r="C77" s="214">
        <v>0</v>
      </c>
      <c r="D77" s="214">
        <v>0</v>
      </c>
      <c r="E77" s="186">
        <f t="shared" si="3"/>
        <v>0</v>
      </c>
      <c r="F77" s="215" t="str">
        <f t="shared" si="4"/>
        <v>否</v>
      </c>
      <c r="G77" s="200" t="str">
        <f t="shared" si="5"/>
        <v>项</v>
      </c>
    </row>
    <row r="78" s="193" customFormat="1" ht="32" hidden="1" customHeight="1" spans="1:7">
      <c r="A78" s="221" t="s">
        <v>1402</v>
      </c>
      <c r="B78" s="222" t="s">
        <v>1403</v>
      </c>
      <c r="C78" s="214">
        <v>0</v>
      </c>
      <c r="D78" s="214">
        <v>0</v>
      </c>
      <c r="E78" s="186">
        <f t="shared" si="3"/>
        <v>0</v>
      </c>
      <c r="F78" s="215" t="str">
        <f t="shared" si="4"/>
        <v>否</v>
      </c>
      <c r="G78" s="200" t="str">
        <f t="shared" si="5"/>
        <v>项</v>
      </c>
    </row>
    <row r="79" s="193" customFormat="1" ht="32" hidden="1" customHeight="1" spans="1:7">
      <c r="A79" s="221" t="s">
        <v>1404</v>
      </c>
      <c r="B79" s="222" t="s">
        <v>1405</v>
      </c>
      <c r="C79" s="214">
        <v>0</v>
      </c>
      <c r="D79" s="214">
        <v>0</v>
      </c>
      <c r="E79" s="186">
        <f t="shared" si="3"/>
        <v>0</v>
      </c>
      <c r="F79" s="215" t="str">
        <f t="shared" si="4"/>
        <v>否</v>
      </c>
      <c r="G79" s="200" t="str">
        <f t="shared" si="5"/>
        <v>项</v>
      </c>
    </row>
    <row r="80" s="193" customFormat="1" ht="32" hidden="1" customHeight="1" spans="1:7">
      <c r="A80" s="221" t="s">
        <v>1406</v>
      </c>
      <c r="B80" s="222" t="s">
        <v>1407</v>
      </c>
      <c r="C80" s="214">
        <v>0</v>
      </c>
      <c r="D80" s="214">
        <v>0</v>
      </c>
      <c r="E80" s="186">
        <f t="shared" si="3"/>
        <v>0</v>
      </c>
      <c r="F80" s="215" t="str">
        <f t="shared" si="4"/>
        <v>否</v>
      </c>
      <c r="G80" s="200" t="str">
        <f t="shared" si="5"/>
        <v>项</v>
      </c>
    </row>
    <row r="81" s="193" customFormat="1" ht="32" hidden="1" customHeight="1" spans="1:7">
      <c r="A81" s="221" t="s">
        <v>1408</v>
      </c>
      <c r="B81" s="222" t="s">
        <v>1409</v>
      </c>
      <c r="C81" s="214">
        <v>0</v>
      </c>
      <c r="D81" s="214">
        <v>0</v>
      </c>
      <c r="E81" s="186">
        <f t="shared" si="3"/>
        <v>0</v>
      </c>
      <c r="F81" s="215" t="str">
        <f t="shared" si="4"/>
        <v>否</v>
      </c>
      <c r="G81" s="200" t="str">
        <f t="shared" si="5"/>
        <v>项</v>
      </c>
    </row>
    <row r="82" s="193" customFormat="1" ht="32" hidden="1" customHeight="1" spans="1:7">
      <c r="A82" s="221" t="s">
        <v>1410</v>
      </c>
      <c r="B82" s="222" t="s">
        <v>1411</v>
      </c>
      <c r="C82" s="214">
        <v>0</v>
      </c>
      <c r="D82" s="214">
        <v>0</v>
      </c>
      <c r="E82" s="186">
        <f t="shared" si="3"/>
        <v>0</v>
      </c>
      <c r="F82" s="215" t="str">
        <f t="shared" si="4"/>
        <v>否</v>
      </c>
      <c r="G82" s="200" t="str">
        <f t="shared" si="5"/>
        <v>项</v>
      </c>
    </row>
    <row r="83" s="193" customFormat="1" ht="32" customHeight="1" spans="1:7">
      <c r="A83" s="221" t="s">
        <v>1412</v>
      </c>
      <c r="B83" s="222" t="s">
        <v>1413</v>
      </c>
      <c r="C83" s="214">
        <v>10498</v>
      </c>
      <c r="D83" s="214">
        <v>4469</v>
      </c>
      <c r="E83" s="186">
        <f t="shared" si="3"/>
        <v>-0.574</v>
      </c>
      <c r="F83" s="215" t="str">
        <f t="shared" si="4"/>
        <v>是</v>
      </c>
      <c r="G83" s="200" t="str">
        <f t="shared" si="5"/>
        <v>项</v>
      </c>
    </row>
    <row r="84" s="193" customFormat="1" ht="32" customHeight="1" spans="1:7">
      <c r="A84" s="221" t="s">
        <v>1414</v>
      </c>
      <c r="B84" s="222" t="s">
        <v>1415</v>
      </c>
      <c r="C84" s="214">
        <v>0</v>
      </c>
      <c r="D84" s="214">
        <v>4172</v>
      </c>
      <c r="E84" s="186">
        <f t="shared" si="3"/>
        <v>0</v>
      </c>
      <c r="F84" s="215" t="str">
        <f t="shared" si="4"/>
        <v>是</v>
      </c>
      <c r="G84" s="200" t="str">
        <f t="shared" si="5"/>
        <v>项</v>
      </c>
    </row>
    <row r="85" s="193" customFormat="1" ht="32" customHeight="1" spans="1:7">
      <c r="A85" s="221" t="s">
        <v>1416</v>
      </c>
      <c r="B85" s="222" t="s">
        <v>1417</v>
      </c>
      <c r="C85" s="214">
        <v>2900</v>
      </c>
      <c r="D85" s="214">
        <v>807</v>
      </c>
      <c r="E85" s="186">
        <f t="shared" si="3"/>
        <v>-0.722</v>
      </c>
      <c r="F85" s="215" t="str">
        <f t="shared" si="4"/>
        <v>是</v>
      </c>
      <c r="G85" s="200" t="str">
        <f t="shared" si="5"/>
        <v>项</v>
      </c>
    </row>
    <row r="86" s="193" customFormat="1" ht="32" customHeight="1" spans="1:7">
      <c r="A86" s="221" t="s">
        <v>1418</v>
      </c>
      <c r="B86" s="222" t="s">
        <v>1419</v>
      </c>
      <c r="C86" s="214">
        <v>14285</v>
      </c>
      <c r="D86" s="214">
        <v>4000</v>
      </c>
      <c r="E86" s="186">
        <f t="shared" si="3"/>
        <v>-0.72</v>
      </c>
      <c r="F86" s="215" t="str">
        <f t="shared" si="4"/>
        <v>是</v>
      </c>
      <c r="G86" s="200" t="str">
        <f t="shared" si="5"/>
        <v>项</v>
      </c>
    </row>
    <row r="87" s="193" customFormat="1" ht="32" hidden="1" customHeight="1" spans="1:7">
      <c r="A87" s="219" t="s">
        <v>1420</v>
      </c>
      <c r="B87" s="220" t="s">
        <v>1421</v>
      </c>
      <c r="C87" s="214">
        <f>SUM(C88:C90)</f>
        <v>0</v>
      </c>
      <c r="D87" s="214">
        <f>SUM(D88:D90)</f>
        <v>0</v>
      </c>
      <c r="E87" s="186">
        <f t="shared" si="3"/>
        <v>0</v>
      </c>
      <c r="F87" s="215" t="str">
        <f t="shared" si="4"/>
        <v>否</v>
      </c>
      <c r="G87" s="200" t="str">
        <f t="shared" si="5"/>
        <v>款</v>
      </c>
    </row>
    <row r="88" s="193" customFormat="1" ht="32" hidden="1" customHeight="1" spans="1:7">
      <c r="A88" s="221" t="s">
        <v>1422</v>
      </c>
      <c r="B88" s="222" t="s">
        <v>1391</v>
      </c>
      <c r="C88" s="214">
        <v>0</v>
      </c>
      <c r="D88" s="214">
        <v>0</v>
      </c>
      <c r="E88" s="186">
        <f t="shared" si="3"/>
        <v>0</v>
      </c>
      <c r="F88" s="215" t="str">
        <f t="shared" si="4"/>
        <v>否</v>
      </c>
      <c r="G88" s="200" t="str">
        <f t="shared" si="5"/>
        <v>项</v>
      </c>
    </row>
    <row r="89" s="193" customFormat="1" ht="32" hidden="1" customHeight="1" spans="1:7">
      <c r="A89" s="221" t="s">
        <v>1423</v>
      </c>
      <c r="B89" s="222" t="s">
        <v>1393</v>
      </c>
      <c r="C89" s="214">
        <v>0</v>
      </c>
      <c r="D89" s="214">
        <v>0</v>
      </c>
      <c r="E89" s="186">
        <f t="shared" si="3"/>
        <v>0</v>
      </c>
      <c r="F89" s="215" t="str">
        <f t="shared" si="4"/>
        <v>否</v>
      </c>
      <c r="G89" s="200" t="str">
        <f t="shared" si="5"/>
        <v>项</v>
      </c>
    </row>
    <row r="90" s="193" customFormat="1" ht="32" hidden="1" customHeight="1" spans="1:7">
      <c r="A90" s="221" t="s">
        <v>1424</v>
      </c>
      <c r="B90" s="222" t="s">
        <v>1425</v>
      </c>
      <c r="C90" s="214">
        <v>0</v>
      </c>
      <c r="D90" s="214">
        <v>0</v>
      </c>
      <c r="E90" s="186">
        <f t="shared" si="3"/>
        <v>0</v>
      </c>
      <c r="F90" s="215" t="str">
        <f t="shared" si="4"/>
        <v>否</v>
      </c>
      <c r="G90" s="200" t="str">
        <f t="shared" si="5"/>
        <v>项</v>
      </c>
    </row>
    <row r="91" s="193" customFormat="1" ht="32" hidden="1" customHeight="1" spans="1:7">
      <c r="A91" s="219" t="s">
        <v>1426</v>
      </c>
      <c r="B91" s="220" t="s">
        <v>1427</v>
      </c>
      <c r="C91" s="214">
        <v>0</v>
      </c>
      <c r="D91" s="214">
        <v>0</v>
      </c>
      <c r="E91" s="186">
        <f t="shared" si="3"/>
        <v>0</v>
      </c>
      <c r="F91" s="215" t="str">
        <f t="shared" si="4"/>
        <v>否</v>
      </c>
      <c r="G91" s="200" t="str">
        <f t="shared" si="5"/>
        <v>款</v>
      </c>
    </row>
    <row r="92" s="193" customFormat="1" ht="32" customHeight="1" spans="1:7">
      <c r="A92" s="219" t="s">
        <v>1428</v>
      </c>
      <c r="B92" s="220" t="s">
        <v>1429</v>
      </c>
      <c r="C92" s="214">
        <f>SUM(C93:C97)</f>
        <v>519</v>
      </c>
      <c r="D92" s="214">
        <f>SUM(D93:D97)</f>
        <v>200</v>
      </c>
      <c r="E92" s="186">
        <f t="shared" si="3"/>
        <v>-0.615</v>
      </c>
      <c r="F92" s="215" t="str">
        <f t="shared" si="4"/>
        <v>是</v>
      </c>
      <c r="G92" s="200" t="str">
        <f t="shared" si="5"/>
        <v>款</v>
      </c>
    </row>
    <row r="93" s="193" customFormat="1" ht="32" hidden="1" customHeight="1" spans="1:7">
      <c r="A93" s="221" t="s">
        <v>1430</v>
      </c>
      <c r="B93" s="222" t="s">
        <v>1431</v>
      </c>
      <c r="C93" s="214">
        <v>0</v>
      </c>
      <c r="D93" s="214">
        <v>0</v>
      </c>
      <c r="E93" s="186">
        <f t="shared" si="3"/>
        <v>0</v>
      </c>
      <c r="F93" s="215" t="str">
        <f t="shared" si="4"/>
        <v>否</v>
      </c>
      <c r="G93" s="200" t="str">
        <f t="shared" si="5"/>
        <v>项</v>
      </c>
    </row>
    <row r="94" s="193" customFormat="1" ht="32" hidden="1" customHeight="1" spans="1:7">
      <c r="A94" s="221" t="s">
        <v>1432</v>
      </c>
      <c r="B94" s="222" t="s">
        <v>1433</v>
      </c>
      <c r="C94" s="214">
        <v>0</v>
      </c>
      <c r="D94" s="214">
        <v>0</v>
      </c>
      <c r="E94" s="186">
        <f t="shared" si="3"/>
        <v>0</v>
      </c>
      <c r="F94" s="215" t="str">
        <f t="shared" si="4"/>
        <v>否</v>
      </c>
      <c r="G94" s="200" t="str">
        <f t="shared" si="5"/>
        <v>项</v>
      </c>
    </row>
    <row r="95" s="193" customFormat="1" ht="32" hidden="1" customHeight="1" spans="1:7">
      <c r="A95" s="221" t="s">
        <v>1434</v>
      </c>
      <c r="B95" s="222" t="s">
        <v>1435</v>
      </c>
      <c r="C95" s="214">
        <v>0</v>
      </c>
      <c r="D95" s="214">
        <v>0</v>
      </c>
      <c r="E95" s="186">
        <f t="shared" si="3"/>
        <v>0</v>
      </c>
      <c r="F95" s="215" t="str">
        <f t="shared" si="4"/>
        <v>否</v>
      </c>
      <c r="G95" s="200" t="str">
        <f t="shared" si="5"/>
        <v>项</v>
      </c>
    </row>
    <row r="96" s="193" customFormat="1" ht="32" hidden="1" customHeight="1" spans="1:7">
      <c r="A96" s="221" t="s">
        <v>1436</v>
      </c>
      <c r="B96" s="222" t="s">
        <v>1437</v>
      </c>
      <c r="C96" s="214">
        <v>0</v>
      </c>
      <c r="D96" s="214">
        <v>0</v>
      </c>
      <c r="E96" s="186">
        <f t="shared" si="3"/>
        <v>0</v>
      </c>
      <c r="F96" s="215" t="str">
        <f t="shared" si="4"/>
        <v>否</v>
      </c>
      <c r="G96" s="200" t="str">
        <f t="shared" si="5"/>
        <v>项</v>
      </c>
    </row>
    <row r="97" s="193" customFormat="1" ht="32" customHeight="1" spans="1:7">
      <c r="A97" s="221" t="s">
        <v>1438</v>
      </c>
      <c r="B97" s="222" t="s">
        <v>1439</v>
      </c>
      <c r="C97" s="214">
        <v>519</v>
      </c>
      <c r="D97" s="214">
        <v>200</v>
      </c>
      <c r="E97" s="186">
        <f t="shared" si="3"/>
        <v>-0.615</v>
      </c>
      <c r="F97" s="215" t="str">
        <f t="shared" si="4"/>
        <v>是</v>
      </c>
      <c r="G97" s="200" t="str">
        <f t="shared" si="5"/>
        <v>项</v>
      </c>
    </row>
    <row r="98" s="193" customFormat="1" ht="32" customHeight="1" spans="1:7">
      <c r="A98" s="219" t="s">
        <v>1440</v>
      </c>
      <c r="B98" s="220" t="s">
        <v>1441</v>
      </c>
      <c r="C98" s="214">
        <f>SUM(C99:C101)</f>
        <v>1000</v>
      </c>
      <c r="D98" s="214">
        <f>SUM(D99:D101)</f>
        <v>853</v>
      </c>
      <c r="E98" s="186">
        <f t="shared" si="3"/>
        <v>-0.147</v>
      </c>
      <c r="F98" s="215" t="str">
        <f t="shared" si="4"/>
        <v>是</v>
      </c>
      <c r="G98" s="200" t="str">
        <f t="shared" si="5"/>
        <v>款</v>
      </c>
    </row>
    <row r="99" s="193" customFormat="1" ht="32" customHeight="1" spans="1:7">
      <c r="A99" s="221" t="s">
        <v>1442</v>
      </c>
      <c r="B99" s="222" t="s">
        <v>1443</v>
      </c>
      <c r="C99" s="214">
        <v>1000</v>
      </c>
      <c r="D99" s="214">
        <v>0</v>
      </c>
      <c r="E99" s="186">
        <f t="shared" si="3"/>
        <v>-1</v>
      </c>
      <c r="F99" s="215" t="str">
        <f t="shared" si="4"/>
        <v>是</v>
      </c>
      <c r="G99" s="200" t="str">
        <f t="shared" si="5"/>
        <v>项</v>
      </c>
    </row>
    <row r="100" s="193" customFormat="1" ht="32" hidden="1" customHeight="1" spans="1:7">
      <c r="A100" s="221" t="s">
        <v>1444</v>
      </c>
      <c r="B100" s="222" t="s">
        <v>1445</v>
      </c>
      <c r="C100" s="214">
        <v>0</v>
      </c>
      <c r="D100" s="214">
        <v>0</v>
      </c>
      <c r="E100" s="186">
        <f t="shared" si="3"/>
        <v>0</v>
      </c>
      <c r="F100" s="215" t="str">
        <f t="shared" si="4"/>
        <v>否</v>
      </c>
      <c r="G100" s="200" t="str">
        <f t="shared" si="5"/>
        <v>项</v>
      </c>
    </row>
    <row r="101" s="193" customFormat="1" ht="32" customHeight="1" spans="1:7">
      <c r="A101" s="221" t="s">
        <v>1446</v>
      </c>
      <c r="B101" s="222" t="s">
        <v>1447</v>
      </c>
      <c r="C101" s="214">
        <v>0</v>
      </c>
      <c r="D101" s="214">
        <v>853</v>
      </c>
      <c r="E101" s="186">
        <f t="shared" si="3"/>
        <v>0</v>
      </c>
      <c r="F101" s="215" t="str">
        <f t="shared" si="4"/>
        <v>是</v>
      </c>
      <c r="G101" s="200" t="str">
        <f t="shared" si="5"/>
        <v>项</v>
      </c>
    </row>
    <row r="102" s="193" customFormat="1" ht="32" hidden="1" customHeight="1" spans="1:7">
      <c r="A102" s="219" t="s">
        <v>1448</v>
      </c>
      <c r="B102" s="220" t="s">
        <v>1449</v>
      </c>
      <c r="C102" s="214">
        <f>SUM(C103:C105)</f>
        <v>0</v>
      </c>
      <c r="D102" s="214">
        <f>SUM(D103:D105)</f>
        <v>0</v>
      </c>
      <c r="E102" s="186">
        <f t="shared" si="3"/>
        <v>0</v>
      </c>
      <c r="F102" s="215" t="str">
        <f t="shared" si="4"/>
        <v>否</v>
      </c>
      <c r="G102" s="200" t="str">
        <f t="shared" si="5"/>
        <v>款</v>
      </c>
    </row>
    <row r="103" s="193" customFormat="1" ht="32" hidden="1" customHeight="1" spans="1:7">
      <c r="A103" s="221" t="s">
        <v>1450</v>
      </c>
      <c r="B103" s="222" t="s">
        <v>1391</v>
      </c>
      <c r="C103" s="214">
        <v>0</v>
      </c>
      <c r="D103" s="214">
        <v>0</v>
      </c>
      <c r="E103" s="186">
        <f t="shared" si="3"/>
        <v>0</v>
      </c>
      <c r="F103" s="215" t="str">
        <f t="shared" si="4"/>
        <v>否</v>
      </c>
      <c r="G103" s="200" t="str">
        <f t="shared" si="5"/>
        <v>项</v>
      </c>
    </row>
    <row r="104" s="193" customFormat="1" ht="32" hidden="1" customHeight="1" spans="1:7">
      <c r="A104" s="221" t="s">
        <v>1451</v>
      </c>
      <c r="B104" s="222" t="s">
        <v>1393</v>
      </c>
      <c r="C104" s="214">
        <v>0</v>
      </c>
      <c r="D104" s="214">
        <v>0</v>
      </c>
      <c r="E104" s="186">
        <f t="shared" si="3"/>
        <v>0</v>
      </c>
      <c r="F104" s="215" t="str">
        <f t="shared" si="4"/>
        <v>否</v>
      </c>
      <c r="G104" s="200" t="str">
        <f t="shared" si="5"/>
        <v>项</v>
      </c>
    </row>
    <row r="105" s="193" customFormat="1" ht="32" hidden="1" customHeight="1" spans="1:7">
      <c r="A105" s="221" t="s">
        <v>1452</v>
      </c>
      <c r="B105" s="222" t="s">
        <v>1453</v>
      </c>
      <c r="C105" s="214">
        <v>0</v>
      </c>
      <c r="D105" s="214">
        <v>0</v>
      </c>
      <c r="E105" s="186">
        <f t="shared" si="3"/>
        <v>0</v>
      </c>
      <c r="F105" s="215" t="str">
        <f t="shared" si="4"/>
        <v>否</v>
      </c>
      <c r="G105" s="200" t="str">
        <f t="shared" si="5"/>
        <v>项</v>
      </c>
    </row>
    <row r="106" s="193" customFormat="1" ht="32" hidden="1" customHeight="1" spans="1:7">
      <c r="A106" s="219" t="s">
        <v>1454</v>
      </c>
      <c r="B106" s="220" t="s">
        <v>1455</v>
      </c>
      <c r="C106" s="214">
        <f>SUM(C107:C109)</f>
        <v>0</v>
      </c>
      <c r="D106" s="214">
        <f>SUM(D107:D109)</f>
        <v>0</v>
      </c>
      <c r="E106" s="186">
        <f t="shared" si="3"/>
        <v>0</v>
      </c>
      <c r="F106" s="215" t="str">
        <f t="shared" si="4"/>
        <v>否</v>
      </c>
      <c r="G106" s="200" t="str">
        <f t="shared" si="5"/>
        <v>款</v>
      </c>
    </row>
    <row r="107" s="193" customFormat="1" ht="32" hidden="1" customHeight="1" spans="1:7">
      <c r="A107" s="221" t="s">
        <v>1456</v>
      </c>
      <c r="B107" s="222" t="s">
        <v>1391</v>
      </c>
      <c r="C107" s="214">
        <v>0</v>
      </c>
      <c r="D107" s="214">
        <v>0</v>
      </c>
      <c r="E107" s="186">
        <f t="shared" si="3"/>
        <v>0</v>
      </c>
      <c r="F107" s="215" t="str">
        <f t="shared" si="4"/>
        <v>否</v>
      </c>
      <c r="G107" s="200" t="str">
        <f t="shared" si="5"/>
        <v>项</v>
      </c>
    </row>
    <row r="108" s="193" customFormat="1" ht="32" hidden="1" customHeight="1" spans="1:7">
      <c r="A108" s="221" t="s">
        <v>1457</v>
      </c>
      <c r="B108" s="222" t="s">
        <v>1393</v>
      </c>
      <c r="C108" s="214">
        <v>0</v>
      </c>
      <c r="D108" s="214">
        <v>0</v>
      </c>
      <c r="E108" s="186">
        <f t="shared" si="3"/>
        <v>0</v>
      </c>
      <c r="F108" s="215" t="str">
        <f t="shared" si="4"/>
        <v>否</v>
      </c>
      <c r="G108" s="200" t="str">
        <f t="shared" si="5"/>
        <v>项</v>
      </c>
    </row>
    <row r="109" s="193" customFormat="1" ht="32" hidden="1" customHeight="1" spans="1:7">
      <c r="A109" s="221" t="s">
        <v>1458</v>
      </c>
      <c r="B109" s="222" t="s">
        <v>1459</v>
      </c>
      <c r="C109" s="214">
        <v>0</v>
      </c>
      <c r="D109" s="214">
        <v>0</v>
      </c>
      <c r="E109" s="186">
        <f t="shared" si="3"/>
        <v>0</v>
      </c>
      <c r="F109" s="215" t="str">
        <f t="shared" si="4"/>
        <v>否</v>
      </c>
      <c r="G109" s="200" t="str">
        <f t="shared" si="5"/>
        <v>项</v>
      </c>
    </row>
    <row r="110" s="193" customFormat="1" ht="32" hidden="1" customHeight="1" spans="1:7">
      <c r="A110" s="219" t="s">
        <v>1460</v>
      </c>
      <c r="B110" s="220" t="s">
        <v>1461</v>
      </c>
      <c r="C110" s="214">
        <f>SUM(C111:C115)</f>
        <v>0</v>
      </c>
      <c r="D110" s="214">
        <f>SUM(D111:D115)</f>
        <v>0</v>
      </c>
      <c r="E110" s="186">
        <f t="shared" si="3"/>
        <v>0</v>
      </c>
      <c r="F110" s="215" t="str">
        <f t="shared" si="4"/>
        <v>否</v>
      </c>
      <c r="G110" s="200" t="str">
        <f t="shared" si="5"/>
        <v>款</v>
      </c>
    </row>
    <row r="111" s="193" customFormat="1" ht="32" hidden="1" customHeight="1" spans="1:7">
      <c r="A111" s="221" t="s">
        <v>1462</v>
      </c>
      <c r="B111" s="222" t="s">
        <v>1431</v>
      </c>
      <c r="C111" s="214">
        <v>0</v>
      </c>
      <c r="D111" s="214">
        <v>0</v>
      </c>
      <c r="E111" s="186">
        <f t="shared" si="3"/>
        <v>0</v>
      </c>
      <c r="F111" s="215" t="str">
        <f t="shared" si="4"/>
        <v>否</v>
      </c>
      <c r="G111" s="200" t="str">
        <f t="shared" si="5"/>
        <v>项</v>
      </c>
    </row>
    <row r="112" s="193" customFormat="1" ht="32" hidden="1" customHeight="1" spans="1:7">
      <c r="A112" s="221" t="s">
        <v>1463</v>
      </c>
      <c r="B112" s="222" t="s">
        <v>1433</v>
      </c>
      <c r="C112" s="214">
        <v>0</v>
      </c>
      <c r="D112" s="214">
        <v>0</v>
      </c>
      <c r="E112" s="186">
        <f t="shared" si="3"/>
        <v>0</v>
      </c>
      <c r="F112" s="215" t="str">
        <f t="shared" si="4"/>
        <v>否</v>
      </c>
      <c r="G112" s="200" t="str">
        <f t="shared" si="5"/>
        <v>项</v>
      </c>
    </row>
    <row r="113" s="193" customFormat="1" ht="32" hidden="1" customHeight="1" spans="1:7">
      <c r="A113" s="221" t="s">
        <v>1464</v>
      </c>
      <c r="B113" s="222" t="s">
        <v>1435</v>
      </c>
      <c r="C113" s="214">
        <v>0</v>
      </c>
      <c r="D113" s="214">
        <v>0</v>
      </c>
      <c r="E113" s="186">
        <f t="shared" si="3"/>
        <v>0</v>
      </c>
      <c r="F113" s="215" t="str">
        <f t="shared" si="4"/>
        <v>否</v>
      </c>
      <c r="G113" s="200" t="str">
        <f t="shared" si="5"/>
        <v>项</v>
      </c>
    </row>
    <row r="114" s="193" customFormat="1" ht="32" hidden="1" customHeight="1" spans="1:7">
      <c r="A114" s="221" t="s">
        <v>1465</v>
      </c>
      <c r="B114" s="222" t="s">
        <v>1437</v>
      </c>
      <c r="C114" s="214">
        <v>0</v>
      </c>
      <c r="D114" s="214">
        <v>0</v>
      </c>
      <c r="E114" s="186">
        <f t="shared" si="3"/>
        <v>0</v>
      </c>
      <c r="F114" s="215" t="str">
        <f t="shared" si="4"/>
        <v>否</v>
      </c>
      <c r="G114" s="200" t="str">
        <f t="shared" si="5"/>
        <v>项</v>
      </c>
    </row>
    <row r="115" s="193" customFormat="1" ht="32" hidden="1" customHeight="1" spans="1:7">
      <c r="A115" s="221" t="s">
        <v>1466</v>
      </c>
      <c r="B115" s="222" t="s">
        <v>1467</v>
      </c>
      <c r="C115" s="214">
        <v>0</v>
      </c>
      <c r="D115" s="214">
        <v>0</v>
      </c>
      <c r="E115" s="186">
        <f t="shared" si="3"/>
        <v>0</v>
      </c>
      <c r="F115" s="215" t="str">
        <f t="shared" si="4"/>
        <v>否</v>
      </c>
      <c r="G115" s="200" t="str">
        <f t="shared" si="5"/>
        <v>项</v>
      </c>
    </row>
    <row r="116" s="193" customFormat="1" ht="32" hidden="1" customHeight="1" spans="1:7">
      <c r="A116" s="219" t="s">
        <v>1468</v>
      </c>
      <c r="B116" s="220" t="s">
        <v>1469</v>
      </c>
      <c r="C116" s="214">
        <f>SUM(C117:C118)</f>
        <v>0</v>
      </c>
      <c r="D116" s="214">
        <f>SUM(D117:D118)</f>
        <v>0</v>
      </c>
      <c r="E116" s="186">
        <f t="shared" si="3"/>
        <v>0</v>
      </c>
      <c r="F116" s="215" t="str">
        <f t="shared" si="4"/>
        <v>否</v>
      </c>
      <c r="G116" s="200" t="str">
        <f t="shared" si="5"/>
        <v>款</v>
      </c>
    </row>
    <row r="117" s="193" customFormat="1" ht="32" hidden="1" customHeight="1" spans="1:7">
      <c r="A117" s="221" t="s">
        <v>1470</v>
      </c>
      <c r="B117" s="222" t="s">
        <v>1443</v>
      </c>
      <c r="C117" s="214">
        <v>0</v>
      </c>
      <c r="D117" s="214">
        <v>0</v>
      </c>
      <c r="E117" s="186">
        <f t="shared" si="3"/>
        <v>0</v>
      </c>
      <c r="F117" s="215" t="str">
        <f t="shared" si="4"/>
        <v>否</v>
      </c>
      <c r="G117" s="200" t="str">
        <f t="shared" si="5"/>
        <v>项</v>
      </c>
    </row>
    <row r="118" s="193" customFormat="1" ht="32" hidden="1" customHeight="1" spans="1:7">
      <c r="A118" s="221" t="s">
        <v>1471</v>
      </c>
      <c r="B118" s="222" t="s">
        <v>1472</v>
      </c>
      <c r="C118" s="214">
        <v>0</v>
      </c>
      <c r="D118" s="214">
        <v>0</v>
      </c>
      <c r="E118" s="186">
        <f t="shared" si="3"/>
        <v>0</v>
      </c>
      <c r="F118" s="215" t="str">
        <f t="shared" si="4"/>
        <v>否</v>
      </c>
      <c r="G118" s="200" t="str">
        <f t="shared" si="5"/>
        <v>项</v>
      </c>
    </row>
    <row r="119" s="193" customFormat="1" ht="32" hidden="1" customHeight="1" spans="1:7">
      <c r="A119" s="219" t="s">
        <v>1473</v>
      </c>
      <c r="B119" s="220" t="s">
        <v>1474</v>
      </c>
      <c r="C119" s="214">
        <f>SUM(C120:C127)</f>
        <v>0</v>
      </c>
      <c r="D119" s="214">
        <f>SUM(D120:D127)</f>
        <v>0</v>
      </c>
      <c r="E119" s="186">
        <f t="shared" si="3"/>
        <v>0</v>
      </c>
      <c r="F119" s="215" t="str">
        <f t="shared" si="4"/>
        <v>否</v>
      </c>
      <c r="G119" s="200" t="str">
        <f t="shared" si="5"/>
        <v>款</v>
      </c>
    </row>
    <row r="120" s="193" customFormat="1" ht="32" hidden="1" customHeight="1" spans="1:7">
      <c r="A120" s="221" t="s">
        <v>1475</v>
      </c>
      <c r="B120" s="222" t="s">
        <v>1391</v>
      </c>
      <c r="C120" s="214">
        <v>0</v>
      </c>
      <c r="D120" s="214">
        <v>0</v>
      </c>
      <c r="E120" s="186">
        <f t="shared" si="3"/>
        <v>0</v>
      </c>
      <c r="F120" s="215" t="str">
        <f t="shared" si="4"/>
        <v>否</v>
      </c>
      <c r="G120" s="200" t="str">
        <f t="shared" si="5"/>
        <v>项</v>
      </c>
    </row>
    <row r="121" s="193" customFormat="1" ht="32" hidden="1" customHeight="1" spans="1:7">
      <c r="A121" s="221" t="s">
        <v>1476</v>
      </c>
      <c r="B121" s="222" t="s">
        <v>1393</v>
      </c>
      <c r="C121" s="214">
        <v>0</v>
      </c>
      <c r="D121" s="214">
        <v>0</v>
      </c>
      <c r="E121" s="186">
        <f t="shared" si="3"/>
        <v>0</v>
      </c>
      <c r="F121" s="215" t="str">
        <f t="shared" si="4"/>
        <v>否</v>
      </c>
      <c r="G121" s="200" t="str">
        <f t="shared" si="5"/>
        <v>项</v>
      </c>
    </row>
    <row r="122" s="193" customFormat="1" ht="32" hidden="1" customHeight="1" spans="1:7">
      <c r="A122" s="221" t="s">
        <v>1477</v>
      </c>
      <c r="B122" s="222" t="s">
        <v>1395</v>
      </c>
      <c r="C122" s="214">
        <v>0</v>
      </c>
      <c r="D122" s="214">
        <v>0</v>
      </c>
      <c r="E122" s="186">
        <f t="shared" si="3"/>
        <v>0</v>
      </c>
      <c r="F122" s="215" t="str">
        <f t="shared" si="4"/>
        <v>否</v>
      </c>
      <c r="G122" s="200" t="str">
        <f t="shared" si="5"/>
        <v>项</v>
      </c>
    </row>
    <row r="123" s="193" customFormat="1" ht="32" hidden="1" customHeight="1" spans="1:7">
      <c r="A123" s="221" t="s">
        <v>1478</v>
      </c>
      <c r="B123" s="222" t="s">
        <v>1397</v>
      </c>
      <c r="C123" s="214">
        <v>0</v>
      </c>
      <c r="D123" s="214">
        <v>0</v>
      </c>
      <c r="E123" s="186">
        <f t="shared" si="3"/>
        <v>0</v>
      </c>
      <c r="F123" s="215" t="str">
        <f t="shared" si="4"/>
        <v>否</v>
      </c>
      <c r="G123" s="200" t="str">
        <f t="shared" si="5"/>
        <v>项</v>
      </c>
    </row>
    <row r="124" s="193" customFormat="1" ht="32" hidden="1" customHeight="1" spans="1:7">
      <c r="A124" s="221" t="s">
        <v>1479</v>
      </c>
      <c r="B124" s="222" t="s">
        <v>1403</v>
      </c>
      <c r="C124" s="214">
        <v>0</v>
      </c>
      <c r="D124" s="214">
        <v>0</v>
      </c>
      <c r="E124" s="186">
        <f t="shared" si="3"/>
        <v>0</v>
      </c>
      <c r="F124" s="215" t="str">
        <f t="shared" si="4"/>
        <v>否</v>
      </c>
      <c r="G124" s="200" t="str">
        <f t="shared" si="5"/>
        <v>项</v>
      </c>
    </row>
    <row r="125" s="193" customFormat="1" ht="32" hidden="1" customHeight="1" spans="1:7">
      <c r="A125" s="221" t="s">
        <v>1480</v>
      </c>
      <c r="B125" s="222" t="s">
        <v>1407</v>
      </c>
      <c r="C125" s="214">
        <v>0</v>
      </c>
      <c r="D125" s="214">
        <v>0</v>
      </c>
      <c r="E125" s="186">
        <f t="shared" si="3"/>
        <v>0</v>
      </c>
      <c r="F125" s="215" t="str">
        <f t="shared" si="4"/>
        <v>否</v>
      </c>
      <c r="G125" s="200" t="str">
        <f t="shared" si="5"/>
        <v>项</v>
      </c>
    </row>
    <row r="126" s="193" customFormat="1" ht="32" hidden="1" customHeight="1" spans="1:7">
      <c r="A126" s="221" t="s">
        <v>1481</v>
      </c>
      <c r="B126" s="222" t="s">
        <v>1409</v>
      </c>
      <c r="C126" s="214">
        <v>0</v>
      </c>
      <c r="D126" s="214">
        <v>0</v>
      </c>
      <c r="E126" s="186">
        <f t="shared" si="3"/>
        <v>0</v>
      </c>
      <c r="F126" s="215" t="str">
        <f t="shared" si="4"/>
        <v>否</v>
      </c>
      <c r="G126" s="200" t="str">
        <f t="shared" si="5"/>
        <v>项</v>
      </c>
    </row>
    <row r="127" s="193" customFormat="1" ht="32" hidden="1" customHeight="1" spans="1:7">
      <c r="A127" s="221" t="s">
        <v>1482</v>
      </c>
      <c r="B127" s="222" t="s">
        <v>1483</v>
      </c>
      <c r="C127" s="214">
        <v>0</v>
      </c>
      <c r="D127" s="214">
        <v>0</v>
      </c>
      <c r="E127" s="186">
        <f t="shared" si="3"/>
        <v>0</v>
      </c>
      <c r="F127" s="215" t="str">
        <f t="shared" si="4"/>
        <v>否</v>
      </c>
      <c r="G127" s="200" t="str">
        <f t="shared" si="5"/>
        <v>项</v>
      </c>
    </row>
    <row r="128" s="193" customFormat="1" ht="32" customHeight="1" spans="1:7">
      <c r="A128" s="219">
        <v>21298</v>
      </c>
      <c r="B128" s="216" t="s">
        <v>1308</v>
      </c>
      <c r="C128" s="214">
        <f>SUM(C129:C130)</f>
        <v>8189</v>
      </c>
      <c r="D128" s="214">
        <f>SUM(D129:D130)</f>
        <v>0</v>
      </c>
      <c r="E128" s="186">
        <f t="shared" si="3"/>
        <v>-1</v>
      </c>
      <c r="F128" s="215" t="str">
        <f t="shared" si="4"/>
        <v>是</v>
      </c>
      <c r="G128" s="200" t="str">
        <f t="shared" si="5"/>
        <v>款</v>
      </c>
    </row>
    <row r="129" s="193" customFormat="1" ht="32" customHeight="1" spans="1:7">
      <c r="A129" s="221">
        <v>2129801</v>
      </c>
      <c r="B129" s="218" t="s">
        <v>1484</v>
      </c>
      <c r="C129" s="214">
        <v>8189</v>
      </c>
      <c r="D129" s="214">
        <v>0</v>
      </c>
      <c r="E129" s="186">
        <f t="shared" si="3"/>
        <v>-1</v>
      </c>
      <c r="F129" s="215" t="str">
        <f t="shared" si="4"/>
        <v>是</v>
      </c>
      <c r="G129" s="200" t="str">
        <f t="shared" si="5"/>
        <v>项</v>
      </c>
    </row>
    <row r="130" s="193" customFormat="1" ht="32" hidden="1" customHeight="1" spans="1:7">
      <c r="A130" s="221">
        <v>2129899</v>
      </c>
      <c r="B130" s="222" t="s">
        <v>1485</v>
      </c>
      <c r="C130" s="214">
        <v>0</v>
      </c>
      <c r="D130" s="214">
        <v>0</v>
      </c>
      <c r="E130" s="186">
        <f t="shared" si="3"/>
        <v>0</v>
      </c>
      <c r="F130" s="215" t="str">
        <f t="shared" si="4"/>
        <v>否</v>
      </c>
      <c r="G130" s="200" t="str">
        <f t="shared" si="5"/>
        <v>项</v>
      </c>
    </row>
    <row r="131" s="193" customFormat="1" ht="32" customHeight="1" spans="1:7">
      <c r="A131" s="219" t="s">
        <v>1486</v>
      </c>
      <c r="B131" s="171" t="s">
        <v>1487</v>
      </c>
      <c r="C131" s="214">
        <f>SUM(C132,C137,C142,C147,C150,C155,C159,C163,C166)</f>
        <v>8749</v>
      </c>
      <c r="D131" s="214">
        <f>SUM(D132,D137,D142,D147,D150,D155,D159,D163,D166)</f>
        <v>11180</v>
      </c>
      <c r="E131" s="186">
        <f t="shared" si="3"/>
        <v>0.278</v>
      </c>
      <c r="F131" s="215" t="str">
        <f t="shared" si="4"/>
        <v>是</v>
      </c>
      <c r="G131" s="200" t="str">
        <f t="shared" si="5"/>
        <v>类</v>
      </c>
    </row>
    <row r="132" s="193" customFormat="1" ht="32" customHeight="1" spans="1:7">
      <c r="A132" s="219" t="s">
        <v>1488</v>
      </c>
      <c r="B132" s="220" t="s">
        <v>1489</v>
      </c>
      <c r="C132" s="214">
        <f>SUM(C133:C136)</f>
        <v>4670</v>
      </c>
      <c r="D132" s="214">
        <f>SUM(D133:D136)</f>
        <v>6867</v>
      </c>
      <c r="E132" s="186">
        <f t="shared" ref="E132:E195" si="6">IF(C132&lt;0,"",IFERROR(D132/C132-1,0))</f>
        <v>0.47</v>
      </c>
      <c r="F132" s="215" t="str">
        <f t="shared" ref="F132:F195" si="7">IF(LEN(A132)=3,"是",IF(B132&lt;&gt;"",IF(SUM(C132:D132)&lt;&gt;0,"是","否"),"是"))</f>
        <v>是</v>
      </c>
      <c r="G132" s="200" t="str">
        <f t="shared" ref="G132:G195" si="8">IF(LEN(A132)=3,"类",IF(LEN(A132)=5,"款","项"))</f>
        <v>款</v>
      </c>
    </row>
    <row r="133" s="193" customFormat="1" ht="32" customHeight="1" spans="1:7">
      <c r="A133" s="221" t="s">
        <v>1490</v>
      </c>
      <c r="B133" s="222" t="s">
        <v>1491</v>
      </c>
      <c r="C133" s="214">
        <v>913</v>
      </c>
      <c r="D133" s="214">
        <v>3100</v>
      </c>
      <c r="E133" s="186">
        <f t="shared" si="6"/>
        <v>2.395</v>
      </c>
      <c r="F133" s="215" t="str">
        <f t="shared" si="7"/>
        <v>是</v>
      </c>
      <c r="G133" s="200" t="str">
        <f t="shared" si="8"/>
        <v>项</v>
      </c>
    </row>
    <row r="134" s="193" customFormat="1" ht="32" hidden="1" customHeight="1" spans="1:7">
      <c r="A134" s="221" t="s">
        <v>1492</v>
      </c>
      <c r="B134" s="222" t="s">
        <v>1493</v>
      </c>
      <c r="C134" s="214">
        <v>0</v>
      </c>
      <c r="D134" s="214">
        <v>0</v>
      </c>
      <c r="E134" s="186">
        <f t="shared" si="6"/>
        <v>0</v>
      </c>
      <c r="F134" s="215" t="str">
        <f t="shared" si="7"/>
        <v>否</v>
      </c>
      <c r="G134" s="200" t="str">
        <f t="shared" si="8"/>
        <v>项</v>
      </c>
    </row>
    <row r="135" s="193" customFormat="1" ht="32" hidden="1" customHeight="1" spans="1:7">
      <c r="A135" s="221" t="s">
        <v>1494</v>
      </c>
      <c r="B135" s="222" t="s">
        <v>1495</v>
      </c>
      <c r="C135" s="214">
        <v>0</v>
      </c>
      <c r="D135" s="214">
        <v>0</v>
      </c>
      <c r="E135" s="186">
        <f t="shared" si="6"/>
        <v>0</v>
      </c>
      <c r="F135" s="215" t="str">
        <f t="shared" si="7"/>
        <v>否</v>
      </c>
      <c r="G135" s="200" t="str">
        <f t="shared" si="8"/>
        <v>项</v>
      </c>
    </row>
    <row r="136" s="193" customFormat="1" ht="32" customHeight="1" spans="1:7">
      <c r="A136" s="221" t="s">
        <v>1496</v>
      </c>
      <c r="B136" s="222" t="s">
        <v>1497</v>
      </c>
      <c r="C136" s="214">
        <v>3757</v>
      </c>
      <c r="D136" s="214">
        <v>3767</v>
      </c>
      <c r="E136" s="186">
        <f t="shared" si="6"/>
        <v>0.003</v>
      </c>
      <c r="F136" s="215" t="str">
        <f t="shared" si="7"/>
        <v>是</v>
      </c>
      <c r="G136" s="200" t="str">
        <f t="shared" si="8"/>
        <v>项</v>
      </c>
    </row>
    <row r="137" s="193" customFormat="1" ht="32" hidden="1" customHeight="1" spans="1:7">
      <c r="A137" s="219" t="s">
        <v>1498</v>
      </c>
      <c r="B137" s="220" t="s">
        <v>1499</v>
      </c>
      <c r="C137" s="214">
        <f>SUM(C138:C141)</f>
        <v>0</v>
      </c>
      <c r="D137" s="214">
        <f>SUM(D138:D141)</f>
        <v>0</v>
      </c>
      <c r="E137" s="186">
        <f t="shared" si="6"/>
        <v>0</v>
      </c>
      <c r="F137" s="215" t="str">
        <f t="shared" si="7"/>
        <v>否</v>
      </c>
      <c r="G137" s="200" t="str">
        <f t="shared" si="8"/>
        <v>款</v>
      </c>
    </row>
    <row r="138" s="193" customFormat="1" ht="32" hidden="1" customHeight="1" spans="1:7">
      <c r="A138" s="221" t="s">
        <v>1500</v>
      </c>
      <c r="B138" s="222" t="s">
        <v>1491</v>
      </c>
      <c r="C138" s="214">
        <v>0</v>
      </c>
      <c r="D138" s="214">
        <v>0</v>
      </c>
      <c r="E138" s="186">
        <f t="shared" si="6"/>
        <v>0</v>
      </c>
      <c r="F138" s="215" t="str">
        <f t="shared" si="7"/>
        <v>否</v>
      </c>
      <c r="G138" s="200" t="str">
        <f t="shared" si="8"/>
        <v>项</v>
      </c>
    </row>
    <row r="139" s="193" customFormat="1" ht="32" hidden="1" customHeight="1" spans="1:7">
      <c r="A139" s="221" t="s">
        <v>1501</v>
      </c>
      <c r="B139" s="222" t="s">
        <v>1493</v>
      </c>
      <c r="C139" s="214">
        <v>0</v>
      </c>
      <c r="D139" s="214">
        <v>0</v>
      </c>
      <c r="E139" s="186">
        <f t="shared" si="6"/>
        <v>0</v>
      </c>
      <c r="F139" s="215" t="str">
        <f t="shared" si="7"/>
        <v>否</v>
      </c>
      <c r="G139" s="200" t="str">
        <f t="shared" si="8"/>
        <v>项</v>
      </c>
    </row>
    <row r="140" s="193" customFormat="1" ht="32" hidden="1" customHeight="1" spans="1:7">
      <c r="A140" s="221" t="s">
        <v>1502</v>
      </c>
      <c r="B140" s="222" t="s">
        <v>1503</v>
      </c>
      <c r="C140" s="214">
        <v>0</v>
      </c>
      <c r="D140" s="214">
        <v>0</v>
      </c>
      <c r="E140" s="186">
        <f t="shared" si="6"/>
        <v>0</v>
      </c>
      <c r="F140" s="215" t="str">
        <f t="shared" si="7"/>
        <v>否</v>
      </c>
      <c r="G140" s="200" t="str">
        <f t="shared" si="8"/>
        <v>项</v>
      </c>
    </row>
    <row r="141" s="193" customFormat="1" ht="32" hidden="1" customHeight="1" spans="1:7">
      <c r="A141" s="221" t="s">
        <v>1504</v>
      </c>
      <c r="B141" s="222" t="s">
        <v>1505</v>
      </c>
      <c r="C141" s="214">
        <v>0</v>
      </c>
      <c r="D141" s="214">
        <v>0</v>
      </c>
      <c r="E141" s="186">
        <f t="shared" si="6"/>
        <v>0</v>
      </c>
      <c r="F141" s="215" t="str">
        <f t="shared" si="7"/>
        <v>否</v>
      </c>
      <c r="G141" s="200" t="str">
        <f t="shared" si="8"/>
        <v>项</v>
      </c>
    </row>
    <row r="142" s="193" customFormat="1" ht="32" hidden="1" customHeight="1" spans="1:7">
      <c r="A142" s="219" t="s">
        <v>1506</v>
      </c>
      <c r="B142" s="220" t="s">
        <v>1507</v>
      </c>
      <c r="C142" s="214">
        <f>SUM(C143:C146)</f>
        <v>0</v>
      </c>
      <c r="D142" s="214">
        <f>SUM(D143:D146)</f>
        <v>0</v>
      </c>
      <c r="E142" s="186">
        <f t="shared" si="6"/>
        <v>0</v>
      </c>
      <c r="F142" s="215" t="str">
        <f t="shared" si="7"/>
        <v>否</v>
      </c>
      <c r="G142" s="200" t="str">
        <f t="shared" si="8"/>
        <v>款</v>
      </c>
    </row>
    <row r="143" s="193" customFormat="1" ht="32" hidden="1" customHeight="1" spans="1:7">
      <c r="A143" s="221" t="s">
        <v>1508</v>
      </c>
      <c r="B143" s="222" t="s">
        <v>748</v>
      </c>
      <c r="C143" s="214">
        <v>0</v>
      </c>
      <c r="D143" s="214">
        <v>0</v>
      </c>
      <c r="E143" s="186">
        <f t="shared" si="6"/>
        <v>0</v>
      </c>
      <c r="F143" s="215" t="str">
        <f t="shared" si="7"/>
        <v>否</v>
      </c>
      <c r="G143" s="200" t="str">
        <f t="shared" si="8"/>
        <v>项</v>
      </c>
    </row>
    <row r="144" s="193" customFormat="1" ht="32" hidden="1" customHeight="1" spans="1:7">
      <c r="A144" s="221" t="s">
        <v>1509</v>
      </c>
      <c r="B144" s="222" t="s">
        <v>1510</v>
      </c>
      <c r="C144" s="214">
        <v>0</v>
      </c>
      <c r="D144" s="214">
        <v>0</v>
      </c>
      <c r="E144" s="186">
        <f t="shared" si="6"/>
        <v>0</v>
      </c>
      <c r="F144" s="215" t="str">
        <f t="shared" si="7"/>
        <v>否</v>
      </c>
      <c r="G144" s="200" t="str">
        <f t="shared" si="8"/>
        <v>项</v>
      </c>
    </row>
    <row r="145" s="193" customFormat="1" ht="32" hidden="1" customHeight="1" spans="1:7">
      <c r="A145" s="221" t="s">
        <v>1511</v>
      </c>
      <c r="B145" s="222" t="s">
        <v>1512</v>
      </c>
      <c r="C145" s="214">
        <v>0</v>
      </c>
      <c r="D145" s="214">
        <v>0</v>
      </c>
      <c r="E145" s="186">
        <f t="shared" si="6"/>
        <v>0</v>
      </c>
      <c r="F145" s="215" t="str">
        <f t="shared" si="7"/>
        <v>否</v>
      </c>
      <c r="G145" s="200" t="str">
        <f t="shared" si="8"/>
        <v>项</v>
      </c>
    </row>
    <row r="146" s="193" customFormat="1" ht="32" hidden="1" customHeight="1" spans="1:7">
      <c r="A146" s="221" t="s">
        <v>1513</v>
      </c>
      <c r="B146" s="222" t="s">
        <v>1514</v>
      </c>
      <c r="C146" s="214">
        <v>0</v>
      </c>
      <c r="D146" s="214">
        <v>0</v>
      </c>
      <c r="E146" s="186">
        <f t="shared" si="6"/>
        <v>0</v>
      </c>
      <c r="F146" s="215" t="str">
        <f t="shared" si="7"/>
        <v>否</v>
      </c>
      <c r="G146" s="200" t="str">
        <f t="shared" si="8"/>
        <v>项</v>
      </c>
    </row>
    <row r="147" s="193" customFormat="1" ht="32" hidden="1" customHeight="1" spans="1:7">
      <c r="A147" s="224">
        <v>21370</v>
      </c>
      <c r="B147" s="220" t="s">
        <v>1515</v>
      </c>
      <c r="C147" s="214">
        <f>SUM(C148:C149)</f>
        <v>0</v>
      </c>
      <c r="D147" s="214">
        <f>SUM(D148:D149)</f>
        <v>0</v>
      </c>
      <c r="E147" s="186">
        <f t="shared" si="6"/>
        <v>0</v>
      </c>
      <c r="F147" s="215" t="str">
        <f t="shared" si="7"/>
        <v>否</v>
      </c>
      <c r="G147" s="200" t="str">
        <f t="shared" si="8"/>
        <v>款</v>
      </c>
    </row>
    <row r="148" s="193" customFormat="1" ht="32" hidden="1" customHeight="1" spans="1:7">
      <c r="A148" s="225">
        <v>2137001</v>
      </c>
      <c r="B148" s="222" t="s">
        <v>1491</v>
      </c>
      <c r="C148" s="214">
        <v>0</v>
      </c>
      <c r="D148" s="214">
        <v>0</v>
      </c>
      <c r="E148" s="186">
        <f t="shared" si="6"/>
        <v>0</v>
      </c>
      <c r="F148" s="215" t="str">
        <f t="shared" si="7"/>
        <v>否</v>
      </c>
      <c r="G148" s="200" t="str">
        <f t="shared" si="8"/>
        <v>项</v>
      </c>
    </row>
    <row r="149" s="193" customFormat="1" ht="32" hidden="1" customHeight="1" spans="1:7">
      <c r="A149" s="225">
        <v>2137099</v>
      </c>
      <c r="B149" s="222" t="s">
        <v>1516</v>
      </c>
      <c r="C149" s="214">
        <v>0</v>
      </c>
      <c r="D149" s="214">
        <v>0</v>
      </c>
      <c r="E149" s="186">
        <f t="shared" si="6"/>
        <v>0</v>
      </c>
      <c r="F149" s="215" t="str">
        <f t="shared" si="7"/>
        <v>否</v>
      </c>
      <c r="G149" s="200" t="str">
        <f t="shared" si="8"/>
        <v>项</v>
      </c>
    </row>
    <row r="150" s="193" customFormat="1" ht="32" hidden="1" customHeight="1" spans="1:7">
      <c r="A150" s="224">
        <v>21371</v>
      </c>
      <c r="B150" s="220" t="s">
        <v>1517</v>
      </c>
      <c r="C150" s="214">
        <f>SUM(C151:C154)</f>
        <v>0</v>
      </c>
      <c r="D150" s="214">
        <f>SUM(D151:D154)</f>
        <v>0</v>
      </c>
      <c r="E150" s="186">
        <f t="shared" si="6"/>
        <v>0</v>
      </c>
      <c r="F150" s="215" t="str">
        <f t="shared" si="7"/>
        <v>否</v>
      </c>
      <c r="G150" s="200" t="str">
        <f t="shared" si="8"/>
        <v>款</v>
      </c>
    </row>
    <row r="151" s="193" customFormat="1" ht="32" hidden="1" customHeight="1" spans="1:7">
      <c r="A151" s="225">
        <v>2137101</v>
      </c>
      <c r="B151" s="222" t="s">
        <v>748</v>
      </c>
      <c r="C151" s="214">
        <v>0</v>
      </c>
      <c r="D151" s="214">
        <v>0</v>
      </c>
      <c r="E151" s="186">
        <f t="shared" si="6"/>
        <v>0</v>
      </c>
      <c r="F151" s="215" t="str">
        <f t="shared" si="7"/>
        <v>否</v>
      </c>
      <c r="G151" s="200" t="str">
        <f t="shared" si="8"/>
        <v>项</v>
      </c>
    </row>
    <row r="152" s="193" customFormat="1" ht="32" hidden="1" customHeight="1" spans="1:7">
      <c r="A152" s="225">
        <v>2137102</v>
      </c>
      <c r="B152" s="222" t="s">
        <v>1518</v>
      </c>
      <c r="C152" s="214">
        <v>0</v>
      </c>
      <c r="D152" s="214">
        <v>0</v>
      </c>
      <c r="E152" s="186">
        <f t="shared" si="6"/>
        <v>0</v>
      </c>
      <c r="F152" s="215" t="str">
        <f t="shared" si="7"/>
        <v>否</v>
      </c>
      <c r="G152" s="200" t="str">
        <f t="shared" si="8"/>
        <v>项</v>
      </c>
    </row>
    <row r="153" s="193" customFormat="1" ht="32" hidden="1" customHeight="1" spans="1:7">
      <c r="A153" s="225">
        <v>2137103</v>
      </c>
      <c r="B153" s="222" t="s">
        <v>1512</v>
      </c>
      <c r="C153" s="214">
        <v>0</v>
      </c>
      <c r="D153" s="214">
        <v>0</v>
      </c>
      <c r="E153" s="186">
        <f t="shared" si="6"/>
        <v>0</v>
      </c>
      <c r="F153" s="215" t="str">
        <f t="shared" si="7"/>
        <v>否</v>
      </c>
      <c r="G153" s="200" t="str">
        <f t="shared" si="8"/>
        <v>项</v>
      </c>
    </row>
    <row r="154" s="193" customFormat="1" ht="32" hidden="1" customHeight="1" spans="1:7">
      <c r="A154" s="225">
        <v>2137199</v>
      </c>
      <c r="B154" s="222" t="s">
        <v>1519</v>
      </c>
      <c r="C154" s="214">
        <v>0</v>
      </c>
      <c r="D154" s="214">
        <v>0</v>
      </c>
      <c r="E154" s="186">
        <f t="shared" si="6"/>
        <v>0</v>
      </c>
      <c r="F154" s="215" t="str">
        <f t="shared" si="7"/>
        <v>否</v>
      </c>
      <c r="G154" s="200" t="str">
        <f t="shared" si="8"/>
        <v>项</v>
      </c>
    </row>
    <row r="155" s="193" customFormat="1" ht="32" customHeight="1" spans="1:7">
      <c r="A155" s="225">
        <v>21372</v>
      </c>
      <c r="B155" s="220" t="s">
        <v>1520</v>
      </c>
      <c r="C155" s="214">
        <f>SUM(C156:C158)</f>
        <v>4079</v>
      </c>
      <c r="D155" s="214">
        <f>SUM(D156:D158)</f>
        <v>4313</v>
      </c>
      <c r="E155" s="186">
        <f t="shared" si="6"/>
        <v>0.057</v>
      </c>
      <c r="F155" s="215" t="str">
        <f t="shared" si="7"/>
        <v>是</v>
      </c>
      <c r="G155" s="200" t="str">
        <f t="shared" si="8"/>
        <v>款</v>
      </c>
    </row>
    <row r="156" s="193" customFormat="1" ht="32" customHeight="1" spans="1:7">
      <c r="A156" s="225">
        <v>2137201</v>
      </c>
      <c r="B156" s="222" t="s">
        <v>1521</v>
      </c>
      <c r="C156" s="214">
        <v>1136</v>
      </c>
      <c r="D156" s="214">
        <v>1449</v>
      </c>
      <c r="E156" s="186">
        <f t="shared" si="6"/>
        <v>0.276</v>
      </c>
      <c r="F156" s="215" t="str">
        <f t="shared" si="7"/>
        <v>是</v>
      </c>
      <c r="G156" s="200" t="str">
        <f t="shared" si="8"/>
        <v>项</v>
      </c>
    </row>
    <row r="157" s="193" customFormat="1" ht="32" customHeight="1" spans="1:7">
      <c r="A157" s="225">
        <v>2137202</v>
      </c>
      <c r="B157" s="222" t="s">
        <v>1491</v>
      </c>
      <c r="C157" s="214">
        <v>2943</v>
      </c>
      <c r="D157" s="214">
        <v>2864</v>
      </c>
      <c r="E157" s="186">
        <f t="shared" si="6"/>
        <v>-0.027</v>
      </c>
      <c r="F157" s="215" t="str">
        <f t="shared" si="7"/>
        <v>是</v>
      </c>
      <c r="G157" s="200" t="str">
        <f t="shared" si="8"/>
        <v>项</v>
      </c>
    </row>
    <row r="158" s="193" customFormat="1" ht="32" hidden="1" customHeight="1" spans="1:7">
      <c r="A158" s="225">
        <v>2137299</v>
      </c>
      <c r="B158" s="222" t="s">
        <v>1522</v>
      </c>
      <c r="C158" s="214">
        <v>0</v>
      </c>
      <c r="D158" s="214">
        <v>0</v>
      </c>
      <c r="E158" s="186">
        <f t="shared" si="6"/>
        <v>0</v>
      </c>
      <c r="F158" s="215" t="str">
        <f t="shared" si="7"/>
        <v>否</v>
      </c>
      <c r="G158" s="200" t="str">
        <f t="shared" si="8"/>
        <v>项</v>
      </c>
    </row>
    <row r="159" s="193" customFormat="1" ht="32" hidden="1" customHeight="1" spans="1:7">
      <c r="A159" s="225">
        <v>21373</v>
      </c>
      <c r="B159" s="220" t="s">
        <v>1523</v>
      </c>
      <c r="C159" s="214">
        <f>SUM(C160:C162)</f>
        <v>0</v>
      </c>
      <c r="D159" s="214">
        <f>SUM(D160:D162)</f>
        <v>0</v>
      </c>
      <c r="E159" s="186">
        <f t="shared" si="6"/>
        <v>0</v>
      </c>
      <c r="F159" s="215" t="str">
        <f t="shared" si="7"/>
        <v>否</v>
      </c>
      <c r="G159" s="200" t="str">
        <f t="shared" si="8"/>
        <v>款</v>
      </c>
    </row>
    <row r="160" s="193" customFormat="1" ht="32" hidden="1" customHeight="1" spans="1:7">
      <c r="A160" s="225">
        <v>2137301</v>
      </c>
      <c r="B160" s="222" t="s">
        <v>1521</v>
      </c>
      <c r="C160" s="214">
        <v>0</v>
      </c>
      <c r="D160" s="214">
        <v>0</v>
      </c>
      <c r="E160" s="186">
        <f t="shared" si="6"/>
        <v>0</v>
      </c>
      <c r="F160" s="215" t="str">
        <f t="shared" si="7"/>
        <v>否</v>
      </c>
      <c r="G160" s="200" t="str">
        <f t="shared" si="8"/>
        <v>项</v>
      </c>
    </row>
    <row r="161" s="193" customFormat="1" ht="32" hidden="1" customHeight="1" spans="1:7">
      <c r="A161" s="225">
        <v>2137302</v>
      </c>
      <c r="B161" s="222" t="s">
        <v>1491</v>
      </c>
      <c r="C161" s="214">
        <v>0</v>
      </c>
      <c r="D161" s="214">
        <v>0</v>
      </c>
      <c r="E161" s="186">
        <f t="shared" si="6"/>
        <v>0</v>
      </c>
      <c r="F161" s="215" t="str">
        <f t="shared" si="7"/>
        <v>否</v>
      </c>
      <c r="G161" s="200" t="str">
        <f t="shared" si="8"/>
        <v>项</v>
      </c>
    </row>
    <row r="162" s="193" customFormat="1" ht="32" hidden="1" customHeight="1" spans="1:7">
      <c r="A162" s="225">
        <v>2137399</v>
      </c>
      <c r="B162" s="222" t="s">
        <v>1524</v>
      </c>
      <c r="C162" s="214">
        <v>0</v>
      </c>
      <c r="D162" s="214">
        <v>0</v>
      </c>
      <c r="E162" s="186">
        <f t="shared" si="6"/>
        <v>0</v>
      </c>
      <c r="F162" s="215" t="str">
        <f t="shared" si="7"/>
        <v>否</v>
      </c>
      <c r="G162" s="200" t="str">
        <f t="shared" si="8"/>
        <v>项</v>
      </c>
    </row>
    <row r="163" s="193" customFormat="1" ht="32" hidden="1" customHeight="1" spans="1:7">
      <c r="A163" s="224">
        <v>21374</v>
      </c>
      <c r="B163" s="220" t="s">
        <v>1525</v>
      </c>
      <c r="C163" s="214">
        <f>SUM(C164:C165)</f>
        <v>0</v>
      </c>
      <c r="D163" s="214">
        <f>SUM(D164:D165)</f>
        <v>0</v>
      </c>
      <c r="E163" s="186">
        <f t="shared" si="6"/>
        <v>0</v>
      </c>
      <c r="F163" s="215" t="str">
        <f t="shared" si="7"/>
        <v>否</v>
      </c>
      <c r="G163" s="200" t="str">
        <f t="shared" si="8"/>
        <v>款</v>
      </c>
    </row>
    <row r="164" s="193" customFormat="1" ht="32" hidden="1" customHeight="1" spans="1:7">
      <c r="A164" s="225">
        <v>2137401</v>
      </c>
      <c r="B164" s="222" t="s">
        <v>1491</v>
      </c>
      <c r="C164" s="214">
        <v>0</v>
      </c>
      <c r="D164" s="214">
        <v>0</v>
      </c>
      <c r="E164" s="186">
        <f t="shared" si="6"/>
        <v>0</v>
      </c>
      <c r="F164" s="215" t="str">
        <f t="shared" si="7"/>
        <v>否</v>
      </c>
      <c r="G164" s="200" t="str">
        <f t="shared" si="8"/>
        <v>项</v>
      </c>
    </row>
    <row r="165" s="193" customFormat="1" ht="32" hidden="1" customHeight="1" spans="1:7">
      <c r="A165" s="225">
        <v>2137499</v>
      </c>
      <c r="B165" s="222" t="s">
        <v>1526</v>
      </c>
      <c r="C165" s="214">
        <v>0</v>
      </c>
      <c r="D165" s="214">
        <v>0</v>
      </c>
      <c r="E165" s="186">
        <f t="shared" si="6"/>
        <v>0</v>
      </c>
      <c r="F165" s="215" t="str">
        <f t="shared" si="7"/>
        <v>否</v>
      </c>
      <c r="G165" s="200" t="str">
        <f t="shared" si="8"/>
        <v>项</v>
      </c>
    </row>
    <row r="166" s="193" customFormat="1" ht="32" hidden="1" customHeight="1" spans="1:7">
      <c r="A166" s="224">
        <v>21398</v>
      </c>
      <c r="B166" s="216" t="s">
        <v>1308</v>
      </c>
      <c r="C166" s="214">
        <f>SUM(C167:C169)</f>
        <v>0</v>
      </c>
      <c r="D166" s="214">
        <f>SUM(D167:D169)</f>
        <v>0</v>
      </c>
      <c r="E166" s="186">
        <f t="shared" si="6"/>
        <v>0</v>
      </c>
      <c r="F166" s="215" t="str">
        <f t="shared" si="7"/>
        <v>否</v>
      </c>
      <c r="G166" s="200" t="str">
        <f t="shared" si="8"/>
        <v>款</v>
      </c>
    </row>
    <row r="167" s="193" customFormat="1" ht="32" hidden="1" customHeight="1" spans="1:7">
      <c r="A167" s="225">
        <v>2139801</v>
      </c>
      <c r="B167" s="218" t="s">
        <v>1527</v>
      </c>
      <c r="C167" s="214">
        <v>0</v>
      </c>
      <c r="D167" s="214">
        <v>0</v>
      </c>
      <c r="E167" s="186">
        <f t="shared" si="6"/>
        <v>0</v>
      </c>
      <c r="F167" s="215" t="str">
        <f t="shared" si="7"/>
        <v>否</v>
      </c>
      <c r="G167" s="200" t="str">
        <f t="shared" si="8"/>
        <v>项</v>
      </c>
    </row>
    <row r="168" s="193" customFormat="1" ht="32" hidden="1" customHeight="1" spans="1:7">
      <c r="A168" s="225">
        <v>2139802</v>
      </c>
      <c r="B168" s="218" t="s">
        <v>1528</v>
      </c>
      <c r="C168" s="214">
        <v>0</v>
      </c>
      <c r="D168" s="214">
        <v>0</v>
      </c>
      <c r="E168" s="186">
        <f t="shared" si="6"/>
        <v>0</v>
      </c>
      <c r="F168" s="215" t="str">
        <f t="shared" si="7"/>
        <v>否</v>
      </c>
      <c r="G168" s="200" t="str">
        <f t="shared" si="8"/>
        <v>项</v>
      </c>
    </row>
    <row r="169" s="193" customFormat="1" ht="32" hidden="1" customHeight="1" spans="1:7">
      <c r="A169" s="225">
        <v>2139899</v>
      </c>
      <c r="B169" s="218" t="s">
        <v>1529</v>
      </c>
      <c r="C169" s="214">
        <v>0</v>
      </c>
      <c r="D169" s="214">
        <v>0</v>
      </c>
      <c r="E169" s="186">
        <f t="shared" si="6"/>
        <v>0</v>
      </c>
      <c r="F169" s="215" t="str">
        <f t="shared" si="7"/>
        <v>否</v>
      </c>
      <c r="G169" s="200" t="str">
        <f t="shared" si="8"/>
        <v>项</v>
      </c>
    </row>
    <row r="170" s="193" customFormat="1" ht="32" customHeight="1" spans="1:7">
      <c r="A170" s="219" t="s">
        <v>1530</v>
      </c>
      <c r="B170" s="171" t="s">
        <v>1531</v>
      </c>
      <c r="C170" s="214">
        <f>SUM(C171,C176,C181,C190,C197,C207,C210,C213:C214)</f>
        <v>0</v>
      </c>
      <c r="D170" s="214">
        <f>SUM(D171,D176,D181,D190,D197,D207,D210,D213:D214)</f>
        <v>0</v>
      </c>
      <c r="E170" s="186">
        <f t="shared" si="6"/>
        <v>0</v>
      </c>
      <c r="F170" s="215" t="str">
        <f t="shared" si="7"/>
        <v>是</v>
      </c>
      <c r="G170" s="200" t="str">
        <f t="shared" si="8"/>
        <v>类</v>
      </c>
    </row>
    <row r="171" s="193" customFormat="1" ht="32" hidden="1" customHeight="1" spans="1:7">
      <c r="A171" s="219" t="s">
        <v>1532</v>
      </c>
      <c r="B171" s="220" t="s">
        <v>1533</v>
      </c>
      <c r="C171" s="214">
        <f>SUM(C172:C175)</f>
        <v>0</v>
      </c>
      <c r="D171" s="214">
        <f>SUM(D172:D175)</f>
        <v>0</v>
      </c>
      <c r="E171" s="186">
        <f t="shared" si="6"/>
        <v>0</v>
      </c>
      <c r="F171" s="215" t="str">
        <f t="shared" si="7"/>
        <v>否</v>
      </c>
      <c r="G171" s="200" t="str">
        <f t="shared" si="8"/>
        <v>款</v>
      </c>
    </row>
    <row r="172" s="193" customFormat="1" ht="32" hidden="1" customHeight="1" spans="1:7">
      <c r="A172" s="221" t="s">
        <v>1534</v>
      </c>
      <c r="B172" s="222" t="s">
        <v>785</v>
      </c>
      <c r="C172" s="214">
        <v>0</v>
      </c>
      <c r="D172" s="214">
        <v>0</v>
      </c>
      <c r="E172" s="186">
        <f t="shared" si="6"/>
        <v>0</v>
      </c>
      <c r="F172" s="215" t="str">
        <f t="shared" si="7"/>
        <v>否</v>
      </c>
      <c r="G172" s="200" t="str">
        <f t="shared" si="8"/>
        <v>项</v>
      </c>
    </row>
    <row r="173" s="193" customFormat="1" ht="32" hidden="1" customHeight="1" spans="1:7">
      <c r="A173" s="221" t="s">
        <v>1535</v>
      </c>
      <c r="B173" s="222" t="s">
        <v>786</v>
      </c>
      <c r="C173" s="214">
        <v>0</v>
      </c>
      <c r="D173" s="214">
        <v>0</v>
      </c>
      <c r="E173" s="186">
        <f t="shared" si="6"/>
        <v>0</v>
      </c>
      <c r="F173" s="215" t="str">
        <f t="shared" si="7"/>
        <v>否</v>
      </c>
      <c r="G173" s="200" t="str">
        <f t="shared" si="8"/>
        <v>项</v>
      </c>
    </row>
    <row r="174" s="193" customFormat="1" ht="32" hidden="1" customHeight="1" spans="1:7">
      <c r="A174" s="221" t="s">
        <v>1536</v>
      </c>
      <c r="B174" s="222" t="s">
        <v>1537</v>
      </c>
      <c r="C174" s="214">
        <v>0</v>
      </c>
      <c r="D174" s="214">
        <v>0</v>
      </c>
      <c r="E174" s="186">
        <f t="shared" si="6"/>
        <v>0</v>
      </c>
      <c r="F174" s="215" t="str">
        <f t="shared" si="7"/>
        <v>否</v>
      </c>
      <c r="G174" s="200" t="str">
        <f t="shared" si="8"/>
        <v>项</v>
      </c>
    </row>
    <row r="175" s="193" customFormat="1" ht="32" hidden="1" customHeight="1" spans="1:7">
      <c r="A175" s="221" t="s">
        <v>1538</v>
      </c>
      <c r="B175" s="222" t="s">
        <v>1539</v>
      </c>
      <c r="C175" s="214">
        <v>0</v>
      </c>
      <c r="D175" s="214">
        <v>0</v>
      </c>
      <c r="E175" s="186">
        <f t="shared" si="6"/>
        <v>0</v>
      </c>
      <c r="F175" s="215" t="str">
        <f t="shared" si="7"/>
        <v>否</v>
      </c>
      <c r="G175" s="200" t="str">
        <f t="shared" si="8"/>
        <v>项</v>
      </c>
    </row>
    <row r="176" s="193" customFormat="1" ht="32" hidden="1" customHeight="1" spans="1:7">
      <c r="A176" s="219" t="s">
        <v>1540</v>
      </c>
      <c r="B176" s="220" t="s">
        <v>1541</v>
      </c>
      <c r="C176" s="214">
        <f>SUM(C177:C180)</f>
        <v>0</v>
      </c>
      <c r="D176" s="214">
        <f>SUM(D177:D180)</f>
        <v>0</v>
      </c>
      <c r="E176" s="186">
        <f t="shared" si="6"/>
        <v>0</v>
      </c>
      <c r="F176" s="215" t="str">
        <f t="shared" si="7"/>
        <v>否</v>
      </c>
      <c r="G176" s="200" t="str">
        <f t="shared" si="8"/>
        <v>款</v>
      </c>
    </row>
    <row r="177" s="193" customFormat="1" ht="32" hidden="1" customHeight="1" spans="1:7">
      <c r="A177" s="221" t="s">
        <v>1542</v>
      </c>
      <c r="B177" s="222" t="s">
        <v>1537</v>
      </c>
      <c r="C177" s="214">
        <v>0</v>
      </c>
      <c r="D177" s="214">
        <v>0</v>
      </c>
      <c r="E177" s="186">
        <f t="shared" si="6"/>
        <v>0</v>
      </c>
      <c r="F177" s="215" t="str">
        <f t="shared" si="7"/>
        <v>否</v>
      </c>
      <c r="G177" s="200" t="str">
        <f t="shared" si="8"/>
        <v>项</v>
      </c>
    </row>
    <row r="178" s="193" customFormat="1" ht="32" hidden="1" customHeight="1" spans="1:7">
      <c r="A178" s="221" t="s">
        <v>1543</v>
      </c>
      <c r="B178" s="222" t="s">
        <v>1544</v>
      </c>
      <c r="C178" s="214">
        <v>0</v>
      </c>
      <c r="D178" s="214">
        <v>0</v>
      </c>
      <c r="E178" s="186">
        <f t="shared" si="6"/>
        <v>0</v>
      </c>
      <c r="F178" s="215" t="str">
        <f t="shared" si="7"/>
        <v>否</v>
      </c>
      <c r="G178" s="200" t="str">
        <f t="shared" si="8"/>
        <v>项</v>
      </c>
    </row>
    <row r="179" s="193" customFormat="1" ht="32" hidden="1" customHeight="1" spans="1:7">
      <c r="A179" s="221" t="s">
        <v>1545</v>
      </c>
      <c r="B179" s="222" t="s">
        <v>1546</v>
      </c>
      <c r="C179" s="214">
        <v>0</v>
      </c>
      <c r="D179" s="214">
        <v>0</v>
      </c>
      <c r="E179" s="186">
        <f t="shared" si="6"/>
        <v>0</v>
      </c>
      <c r="F179" s="215" t="str">
        <f t="shared" si="7"/>
        <v>否</v>
      </c>
      <c r="G179" s="200" t="str">
        <f t="shared" si="8"/>
        <v>项</v>
      </c>
    </row>
    <row r="180" s="193" customFormat="1" ht="32" hidden="1" customHeight="1" spans="1:7">
      <c r="A180" s="221" t="s">
        <v>1547</v>
      </c>
      <c r="B180" s="222" t="s">
        <v>1548</v>
      </c>
      <c r="C180" s="214">
        <v>0</v>
      </c>
      <c r="D180" s="214">
        <v>0</v>
      </c>
      <c r="E180" s="186">
        <f t="shared" si="6"/>
        <v>0</v>
      </c>
      <c r="F180" s="215" t="str">
        <f t="shared" si="7"/>
        <v>否</v>
      </c>
      <c r="G180" s="200" t="str">
        <f t="shared" si="8"/>
        <v>项</v>
      </c>
    </row>
    <row r="181" s="193" customFormat="1" ht="32" hidden="1" customHeight="1" spans="1:7">
      <c r="A181" s="219" t="s">
        <v>1549</v>
      </c>
      <c r="B181" s="220" t="s">
        <v>1550</v>
      </c>
      <c r="C181" s="214">
        <f>SUM(C182:C189)</f>
        <v>0</v>
      </c>
      <c r="D181" s="214">
        <f>SUM(D182:D189)</f>
        <v>0</v>
      </c>
      <c r="E181" s="186">
        <f t="shared" si="6"/>
        <v>0</v>
      </c>
      <c r="F181" s="215" t="str">
        <f t="shared" si="7"/>
        <v>否</v>
      </c>
      <c r="G181" s="200" t="str">
        <f t="shared" si="8"/>
        <v>款</v>
      </c>
    </row>
    <row r="182" s="193" customFormat="1" ht="32" hidden="1" customHeight="1" spans="1:7">
      <c r="A182" s="221" t="s">
        <v>1551</v>
      </c>
      <c r="B182" s="222" t="s">
        <v>1552</v>
      </c>
      <c r="C182" s="214">
        <v>0</v>
      </c>
      <c r="D182" s="214">
        <v>0</v>
      </c>
      <c r="E182" s="186">
        <f t="shared" si="6"/>
        <v>0</v>
      </c>
      <c r="F182" s="215" t="str">
        <f t="shared" si="7"/>
        <v>否</v>
      </c>
      <c r="G182" s="200" t="str">
        <f t="shared" si="8"/>
        <v>项</v>
      </c>
    </row>
    <row r="183" s="193" customFormat="1" ht="32" hidden="1" customHeight="1" spans="1:7">
      <c r="A183" s="221" t="s">
        <v>1553</v>
      </c>
      <c r="B183" s="222" t="s">
        <v>1554</v>
      </c>
      <c r="C183" s="214">
        <v>0</v>
      </c>
      <c r="D183" s="214">
        <v>0</v>
      </c>
      <c r="E183" s="186">
        <f t="shared" si="6"/>
        <v>0</v>
      </c>
      <c r="F183" s="215" t="str">
        <f t="shared" si="7"/>
        <v>否</v>
      </c>
      <c r="G183" s="200" t="str">
        <f t="shared" si="8"/>
        <v>项</v>
      </c>
    </row>
    <row r="184" s="193" customFormat="1" ht="32" hidden="1" customHeight="1" spans="1:7">
      <c r="A184" s="221" t="s">
        <v>1555</v>
      </c>
      <c r="B184" s="222" t="s">
        <v>1556</v>
      </c>
      <c r="C184" s="214">
        <v>0</v>
      </c>
      <c r="D184" s="214">
        <v>0</v>
      </c>
      <c r="E184" s="186">
        <f t="shared" si="6"/>
        <v>0</v>
      </c>
      <c r="F184" s="215" t="str">
        <f t="shared" si="7"/>
        <v>否</v>
      </c>
      <c r="G184" s="200" t="str">
        <f t="shared" si="8"/>
        <v>项</v>
      </c>
    </row>
    <row r="185" s="193" customFormat="1" ht="32" hidden="1" customHeight="1" spans="1:7">
      <c r="A185" s="221" t="s">
        <v>1557</v>
      </c>
      <c r="B185" s="222" t="s">
        <v>1558</v>
      </c>
      <c r="C185" s="214">
        <v>0</v>
      </c>
      <c r="D185" s="214">
        <v>0</v>
      </c>
      <c r="E185" s="186">
        <f t="shared" si="6"/>
        <v>0</v>
      </c>
      <c r="F185" s="215" t="str">
        <f t="shared" si="7"/>
        <v>否</v>
      </c>
      <c r="G185" s="200" t="str">
        <f t="shared" si="8"/>
        <v>项</v>
      </c>
    </row>
    <row r="186" s="193" customFormat="1" ht="32" hidden="1" customHeight="1" spans="1:7">
      <c r="A186" s="221" t="s">
        <v>1559</v>
      </c>
      <c r="B186" s="222" t="s">
        <v>1560</v>
      </c>
      <c r="C186" s="214">
        <v>0</v>
      </c>
      <c r="D186" s="214">
        <v>0</v>
      </c>
      <c r="E186" s="186">
        <f t="shared" si="6"/>
        <v>0</v>
      </c>
      <c r="F186" s="215" t="str">
        <f t="shared" si="7"/>
        <v>否</v>
      </c>
      <c r="G186" s="200" t="str">
        <f t="shared" si="8"/>
        <v>项</v>
      </c>
    </row>
    <row r="187" s="193" customFormat="1" ht="32" hidden="1" customHeight="1" spans="1:7">
      <c r="A187" s="221" t="s">
        <v>1561</v>
      </c>
      <c r="B187" s="222" t="s">
        <v>1562</v>
      </c>
      <c r="C187" s="214">
        <v>0</v>
      </c>
      <c r="D187" s="214">
        <v>0</v>
      </c>
      <c r="E187" s="186">
        <f t="shared" si="6"/>
        <v>0</v>
      </c>
      <c r="F187" s="215" t="str">
        <f t="shared" si="7"/>
        <v>否</v>
      </c>
      <c r="G187" s="200" t="str">
        <f t="shared" si="8"/>
        <v>项</v>
      </c>
    </row>
    <row r="188" s="193" customFormat="1" ht="32" hidden="1" customHeight="1" spans="1:7">
      <c r="A188" s="221" t="s">
        <v>1563</v>
      </c>
      <c r="B188" s="222" t="s">
        <v>1564</v>
      </c>
      <c r="C188" s="214">
        <v>0</v>
      </c>
      <c r="D188" s="214">
        <v>0</v>
      </c>
      <c r="E188" s="186">
        <f t="shared" si="6"/>
        <v>0</v>
      </c>
      <c r="F188" s="215" t="str">
        <f t="shared" si="7"/>
        <v>否</v>
      </c>
      <c r="G188" s="200" t="str">
        <f t="shared" si="8"/>
        <v>项</v>
      </c>
    </row>
    <row r="189" s="193" customFormat="1" ht="32" hidden="1" customHeight="1" spans="1:7">
      <c r="A189" s="221" t="s">
        <v>1565</v>
      </c>
      <c r="B189" s="222" t="s">
        <v>1566</v>
      </c>
      <c r="C189" s="214">
        <v>0</v>
      </c>
      <c r="D189" s="214">
        <v>0</v>
      </c>
      <c r="E189" s="186">
        <f t="shared" si="6"/>
        <v>0</v>
      </c>
      <c r="F189" s="215" t="str">
        <f t="shared" si="7"/>
        <v>否</v>
      </c>
      <c r="G189" s="200" t="str">
        <f t="shared" si="8"/>
        <v>项</v>
      </c>
    </row>
    <row r="190" s="193" customFormat="1" ht="32" hidden="1" customHeight="1" spans="1:7">
      <c r="A190" s="219" t="s">
        <v>1567</v>
      </c>
      <c r="B190" s="220" t="s">
        <v>1568</v>
      </c>
      <c r="C190" s="214">
        <f>SUM(C191:C196)</f>
        <v>0</v>
      </c>
      <c r="D190" s="214">
        <f>SUM(D191:D196)</f>
        <v>0</v>
      </c>
      <c r="E190" s="186">
        <f t="shared" si="6"/>
        <v>0</v>
      </c>
      <c r="F190" s="215" t="str">
        <f t="shared" si="7"/>
        <v>否</v>
      </c>
      <c r="G190" s="200" t="str">
        <f t="shared" si="8"/>
        <v>款</v>
      </c>
    </row>
    <row r="191" s="193" customFormat="1" ht="32" hidden="1" customHeight="1" spans="1:7">
      <c r="A191" s="221" t="s">
        <v>1569</v>
      </c>
      <c r="B191" s="222" t="s">
        <v>1570</v>
      </c>
      <c r="C191" s="214">
        <v>0</v>
      </c>
      <c r="D191" s="214">
        <v>0</v>
      </c>
      <c r="E191" s="186">
        <f t="shared" si="6"/>
        <v>0</v>
      </c>
      <c r="F191" s="215" t="str">
        <f t="shared" si="7"/>
        <v>否</v>
      </c>
      <c r="G191" s="200" t="str">
        <f t="shared" si="8"/>
        <v>项</v>
      </c>
    </row>
    <row r="192" s="193" customFormat="1" ht="32" hidden="1" customHeight="1" spans="1:7">
      <c r="A192" s="221" t="s">
        <v>1571</v>
      </c>
      <c r="B192" s="222" t="s">
        <v>1572</v>
      </c>
      <c r="C192" s="214">
        <v>0</v>
      </c>
      <c r="D192" s="214">
        <v>0</v>
      </c>
      <c r="E192" s="186">
        <f t="shared" si="6"/>
        <v>0</v>
      </c>
      <c r="F192" s="215" t="str">
        <f t="shared" si="7"/>
        <v>否</v>
      </c>
      <c r="G192" s="200" t="str">
        <f t="shared" si="8"/>
        <v>项</v>
      </c>
    </row>
    <row r="193" s="193" customFormat="1" ht="32" hidden="1" customHeight="1" spans="1:7">
      <c r="A193" s="221" t="s">
        <v>1573</v>
      </c>
      <c r="B193" s="222" t="s">
        <v>1574</v>
      </c>
      <c r="C193" s="214">
        <v>0</v>
      </c>
      <c r="D193" s="214">
        <v>0</v>
      </c>
      <c r="E193" s="186">
        <f t="shared" si="6"/>
        <v>0</v>
      </c>
      <c r="F193" s="215" t="str">
        <f t="shared" si="7"/>
        <v>否</v>
      </c>
      <c r="G193" s="200" t="str">
        <f t="shared" si="8"/>
        <v>项</v>
      </c>
    </row>
    <row r="194" s="193" customFormat="1" ht="32" hidden="1" customHeight="1" spans="1:7">
      <c r="A194" s="221" t="s">
        <v>1575</v>
      </c>
      <c r="B194" s="222" t="s">
        <v>1576</v>
      </c>
      <c r="C194" s="214">
        <v>0</v>
      </c>
      <c r="D194" s="214">
        <v>0</v>
      </c>
      <c r="E194" s="186">
        <f t="shared" si="6"/>
        <v>0</v>
      </c>
      <c r="F194" s="215" t="str">
        <f t="shared" si="7"/>
        <v>否</v>
      </c>
      <c r="G194" s="200" t="str">
        <f t="shared" si="8"/>
        <v>项</v>
      </c>
    </row>
    <row r="195" s="193" customFormat="1" ht="32" hidden="1" customHeight="1" spans="1:7">
      <c r="A195" s="221" t="s">
        <v>1577</v>
      </c>
      <c r="B195" s="222" t="s">
        <v>1578</v>
      </c>
      <c r="C195" s="214">
        <v>0</v>
      </c>
      <c r="D195" s="214">
        <v>0</v>
      </c>
      <c r="E195" s="186">
        <f t="shared" si="6"/>
        <v>0</v>
      </c>
      <c r="F195" s="215" t="str">
        <f t="shared" si="7"/>
        <v>否</v>
      </c>
      <c r="G195" s="200" t="str">
        <f t="shared" si="8"/>
        <v>项</v>
      </c>
    </row>
    <row r="196" s="193" customFormat="1" ht="32" hidden="1" customHeight="1" spans="1:7">
      <c r="A196" s="221" t="s">
        <v>1579</v>
      </c>
      <c r="B196" s="222" t="s">
        <v>1580</v>
      </c>
      <c r="C196" s="214">
        <v>0</v>
      </c>
      <c r="D196" s="214">
        <v>0</v>
      </c>
      <c r="E196" s="186">
        <f t="shared" ref="E196:E259" si="9">IF(C196&lt;0,"",IFERROR(D196/C196-1,0))</f>
        <v>0</v>
      </c>
      <c r="F196" s="215" t="str">
        <f t="shared" ref="F196:F259" si="10">IF(LEN(A196)=3,"是",IF(B196&lt;&gt;"",IF(SUM(C196:D196)&lt;&gt;0,"是","否"),"是"))</f>
        <v>否</v>
      </c>
      <c r="G196" s="200" t="str">
        <f t="shared" ref="G196:G259" si="11">IF(LEN(A196)=3,"类",IF(LEN(A196)=5,"款","项"))</f>
        <v>项</v>
      </c>
    </row>
    <row r="197" s="193" customFormat="1" ht="32" hidden="1" customHeight="1" spans="1:7">
      <c r="A197" s="219" t="s">
        <v>1581</v>
      </c>
      <c r="B197" s="220" t="s">
        <v>1582</v>
      </c>
      <c r="C197" s="214">
        <f>SUM(C198:C206)</f>
        <v>0</v>
      </c>
      <c r="D197" s="214">
        <f>SUM(D198:D206)</f>
        <v>0</v>
      </c>
      <c r="E197" s="186">
        <f t="shared" si="9"/>
        <v>0</v>
      </c>
      <c r="F197" s="215" t="str">
        <f t="shared" si="10"/>
        <v>否</v>
      </c>
      <c r="G197" s="200" t="str">
        <f t="shared" si="11"/>
        <v>款</v>
      </c>
    </row>
    <row r="198" s="193" customFormat="1" ht="32" hidden="1" customHeight="1" spans="1:7">
      <c r="A198" s="221" t="s">
        <v>1583</v>
      </c>
      <c r="B198" s="222" t="s">
        <v>1584</v>
      </c>
      <c r="C198" s="214">
        <v>0</v>
      </c>
      <c r="D198" s="214">
        <v>0</v>
      </c>
      <c r="E198" s="186">
        <f t="shared" si="9"/>
        <v>0</v>
      </c>
      <c r="F198" s="215" t="str">
        <f t="shared" si="10"/>
        <v>否</v>
      </c>
      <c r="G198" s="200" t="str">
        <f t="shared" si="11"/>
        <v>项</v>
      </c>
    </row>
    <row r="199" s="193" customFormat="1" ht="32" hidden="1" customHeight="1" spans="1:7">
      <c r="A199" s="221" t="s">
        <v>1585</v>
      </c>
      <c r="B199" s="222" t="s">
        <v>811</v>
      </c>
      <c r="C199" s="214">
        <v>0</v>
      </c>
      <c r="D199" s="214">
        <v>0</v>
      </c>
      <c r="E199" s="186">
        <f t="shared" si="9"/>
        <v>0</v>
      </c>
      <c r="F199" s="215" t="str">
        <f t="shared" si="10"/>
        <v>否</v>
      </c>
      <c r="G199" s="200" t="str">
        <f t="shared" si="11"/>
        <v>项</v>
      </c>
    </row>
    <row r="200" s="193" customFormat="1" ht="32" hidden="1" customHeight="1" spans="1:7">
      <c r="A200" s="221" t="s">
        <v>1586</v>
      </c>
      <c r="B200" s="222" t="s">
        <v>1587</v>
      </c>
      <c r="C200" s="214">
        <v>0</v>
      </c>
      <c r="D200" s="214">
        <v>0</v>
      </c>
      <c r="E200" s="186">
        <f t="shared" si="9"/>
        <v>0</v>
      </c>
      <c r="F200" s="215" t="str">
        <f t="shared" si="10"/>
        <v>否</v>
      </c>
      <c r="G200" s="200" t="str">
        <f t="shared" si="11"/>
        <v>项</v>
      </c>
    </row>
    <row r="201" s="193" customFormat="1" ht="32" hidden="1" customHeight="1" spans="1:7">
      <c r="A201" s="221" t="s">
        <v>1588</v>
      </c>
      <c r="B201" s="222" t="s">
        <v>1589</v>
      </c>
      <c r="C201" s="214">
        <v>0</v>
      </c>
      <c r="D201" s="214">
        <v>0</v>
      </c>
      <c r="E201" s="186">
        <f t="shared" si="9"/>
        <v>0</v>
      </c>
      <c r="F201" s="215" t="str">
        <f t="shared" si="10"/>
        <v>否</v>
      </c>
      <c r="G201" s="200" t="str">
        <f t="shared" si="11"/>
        <v>项</v>
      </c>
    </row>
    <row r="202" s="193" customFormat="1" ht="32" hidden="1" customHeight="1" spans="1:7">
      <c r="A202" s="221" t="s">
        <v>1590</v>
      </c>
      <c r="B202" s="222" t="s">
        <v>1591</v>
      </c>
      <c r="C202" s="214">
        <v>0</v>
      </c>
      <c r="D202" s="214">
        <v>0</v>
      </c>
      <c r="E202" s="186">
        <f t="shared" si="9"/>
        <v>0</v>
      </c>
      <c r="F202" s="215" t="str">
        <f t="shared" si="10"/>
        <v>否</v>
      </c>
      <c r="G202" s="200" t="str">
        <f t="shared" si="11"/>
        <v>项</v>
      </c>
    </row>
    <row r="203" s="193" customFormat="1" ht="32" hidden="1" customHeight="1" spans="1:7">
      <c r="A203" s="221" t="s">
        <v>1592</v>
      </c>
      <c r="B203" s="222" t="s">
        <v>1593</v>
      </c>
      <c r="C203" s="214">
        <v>0</v>
      </c>
      <c r="D203" s="214">
        <v>0</v>
      </c>
      <c r="E203" s="186">
        <f t="shared" si="9"/>
        <v>0</v>
      </c>
      <c r="F203" s="215" t="str">
        <f t="shared" si="10"/>
        <v>否</v>
      </c>
      <c r="G203" s="200" t="str">
        <f t="shared" si="11"/>
        <v>项</v>
      </c>
    </row>
    <row r="204" s="193" customFormat="1" ht="32" hidden="1" customHeight="1" spans="1:7">
      <c r="A204" s="221" t="s">
        <v>1594</v>
      </c>
      <c r="B204" s="222" t="s">
        <v>1595</v>
      </c>
      <c r="C204" s="214">
        <v>0</v>
      </c>
      <c r="D204" s="214">
        <v>0</v>
      </c>
      <c r="E204" s="186">
        <f t="shared" si="9"/>
        <v>0</v>
      </c>
      <c r="F204" s="215" t="str">
        <f t="shared" si="10"/>
        <v>否</v>
      </c>
      <c r="G204" s="200" t="str">
        <f t="shared" si="11"/>
        <v>项</v>
      </c>
    </row>
    <row r="205" s="193" customFormat="1" ht="32" hidden="1" customHeight="1" spans="1:7">
      <c r="A205" s="221" t="s">
        <v>1596</v>
      </c>
      <c r="B205" s="222" t="s">
        <v>1597</v>
      </c>
      <c r="C205" s="214">
        <v>0</v>
      </c>
      <c r="D205" s="214">
        <v>0</v>
      </c>
      <c r="E205" s="186">
        <f t="shared" si="9"/>
        <v>0</v>
      </c>
      <c r="F205" s="215" t="str">
        <f t="shared" si="10"/>
        <v>否</v>
      </c>
      <c r="G205" s="200" t="str">
        <f t="shared" si="11"/>
        <v>项</v>
      </c>
    </row>
    <row r="206" s="193" customFormat="1" ht="32" hidden="1" customHeight="1" spans="1:7">
      <c r="A206" s="221" t="s">
        <v>1598</v>
      </c>
      <c r="B206" s="222" t="s">
        <v>1599</v>
      </c>
      <c r="C206" s="214">
        <v>0</v>
      </c>
      <c r="D206" s="214">
        <v>0</v>
      </c>
      <c r="E206" s="186">
        <f t="shared" si="9"/>
        <v>0</v>
      </c>
      <c r="F206" s="215" t="str">
        <f t="shared" si="10"/>
        <v>否</v>
      </c>
      <c r="G206" s="200" t="str">
        <f t="shared" si="11"/>
        <v>项</v>
      </c>
    </row>
    <row r="207" s="193" customFormat="1" ht="32" hidden="1" customHeight="1" spans="1:7">
      <c r="A207" s="219" t="s">
        <v>1600</v>
      </c>
      <c r="B207" s="220" t="s">
        <v>1601</v>
      </c>
      <c r="C207" s="214">
        <f>SUM(C208:C209)</f>
        <v>0</v>
      </c>
      <c r="D207" s="214">
        <f>SUM(D208:D209)</f>
        <v>0</v>
      </c>
      <c r="E207" s="186">
        <f t="shared" si="9"/>
        <v>0</v>
      </c>
      <c r="F207" s="215" t="str">
        <f t="shared" si="10"/>
        <v>否</v>
      </c>
      <c r="G207" s="200" t="str">
        <f t="shared" si="11"/>
        <v>款</v>
      </c>
    </row>
    <row r="208" s="193" customFormat="1" ht="32" hidden="1" customHeight="1" spans="1:7">
      <c r="A208" s="221" t="s">
        <v>1602</v>
      </c>
      <c r="B208" s="222" t="s">
        <v>785</v>
      </c>
      <c r="C208" s="214">
        <v>0</v>
      </c>
      <c r="D208" s="214">
        <v>0</v>
      </c>
      <c r="E208" s="186">
        <f t="shared" si="9"/>
        <v>0</v>
      </c>
      <c r="F208" s="215" t="str">
        <f t="shared" si="10"/>
        <v>否</v>
      </c>
      <c r="G208" s="200" t="str">
        <f t="shared" si="11"/>
        <v>项</v>
      </c>
    </row>
    <row r="209" s="193" customFormat="1" ht="32" hidden="1" customHeight="1" spans="1:7">
      <c r="A209" s="221" t="s">
        <v>1603</v>
      </c>
      <c r="B209" s="222" t="s">
        <v>1604</v>
      </c>
      <c r="C209" s="214">
        <v>0</v>
      </c>
      <c r="D209" s="214">
        <v>0</v>
      </c>
      <c r="E209" s="186">
        <f t="shared" si="9"/>
        <v>0</v>
      </c>
      <c r="F209" s="215" t="str">
        <f t="shared" si="10"/>
        <v>否</v>
      </c>
      <c r="G209" s="200" t="str">
        <f t="shared" si="11"/>
        <v>项</v>
      </c>
    </row>
    <row r="210" s="193" customFormat="1" ht="32" hidden="1" customHeight="1" spans="1:7">
      <c r="A210" s="219" t="s">
        <v>1605</v>
      </c>
      <c r="B210" s="220" t="s">
        <v>1606</v>
      </c>
      <c r="C210" s="214">
        <f>SUM(C211:C212)</f>
        <v>0</v>
      </c>
      <c r="D210" s="214">
        <f>SUM(D211:D212)</f>
        <v>0</v>
      </c>
      <c r="E210" s="186">
        <f t="shared" si="9"/>
        <v>0</v>
      </c>
      <c r="F210" s="215" t="str">
        <f t="shared" si="10"/>
        <v>否</v>
      </c>
      <c r="G210" s="200" t="str">
        <f t="shared" si="11"/>
        <v>款</v>
      </c>
    </row>
    <row r="211" s="193" customFormat="1" ht="32" hidden="1" customHeight="1" spans="1:7">
      <c r="A211" s="221" t="s">
        <v>1607</v>
      </c>
      <c r="B211" s="222" t="s">
        <v>785</v>
      </c>
      <c r="C211" s="214">
        <v>0</v>
      </c>
      <c r="D211" s="214">
        <v>0</v>
      </c>
      <c r="E211" s="186">
        <f t="shared" si="9"/>
        <v>0</v>
      </c>
      <c r="F211" s="215" t="str">
        <f t="shared" si="10"/>
        <v>否</v>
      </c>
      <c r="G211" s="200" t="str">
        <f t="shared" si="11"/>
        <v>项</v>
      </c>
    </row>
    <row r="212" s="193" customFormat="1" ht="32" hidden="1" customHeight="1" spans="1:7">
      <c r="A212" s="221" t="s">
        <v>1608</v>
      </c>
      <c r="B212" s="222" t="s">
        <v>1609</v>
      </c>
      <c r="C212" s="214">
        <v>0</v>
      </c>
      <c r="D212" s="214">
        <v>0</v>
      </c>
      <c r="E212" s="186">
        <f t="shared" si="9"/>
        <v>0</v>
      </c>
      <c r="F212" s="215" t="str">
        <f t="shared" si="10"/>
        <v>否</v>
      </c>
      <c r="G212" s="200" t="str">
        <f t="shared" si="11"/>
        <v>项</v>
      </c>
    </row>
    <row r="213" s="193" customFormat="1" ht="32" hidden="1" customHeight="1" spans="1:7">
      <c r="A213" s="219" t="s">
        <v>1610</v>
      </c>
      <c r="B213" s="220" t="s">
        <v>1611</v>
      </c>
      <c r="C213" s="214">
        <v>0</v>
      </c>
      <c r="D213" s="214">
        <v>0</v>
      </c>
      <c r="E213" s="186">
        <f t="shared" si="9"/>
        <v>0</v>
      </c>
      <c r="F213" s="215" t="str">
        <f t="shared" si="10"/>
        <v>否</v>
      </c>
      <c r="G213" s="200" t="str">
        <f t="shared" si="11"/>
        <v>款</v>
      </c>
    </row>
    <row r="214" s="193" customFormat="1" ht="32" hidden="1" customHeight="1" spans="1:7">
      <c r="A214" s="219">
        <v>21498</v>
      </c>
      <c r="B214" s="216" t="s">
        <v>1308</v>
      </c>
      <c r="C214" s="214">
        <f>SUM(C215:C219)</f>
        <v>0</v>
      </c>
      <c r="D214" s="214">
        <f>SUM(D215:D219)</f>
        <v>0</v>
      </c>
      <c r="E214" s="186">
        <f t="shared" si="9"/>
        <v>0</v>
      </c>
      <c r="F214" s="215" t="str">
        <f t="shared" si="10"/>
        <v>否</v>
      </c>
      <c r="G214" s="200" t="str">
        <f t="shared" si="11"/>
        <v>款</v>
      </c>
    </row>
    <row r="215" s="193" customFormat="1" ht="32" hidden="1" customHeight="1" spans="1:7">
      <c r="A215" s="221">
        <v>2149801</v>
      </c>
      <c r="B215" s="218" t="s">
        <v>1612</v>
      </c>
      <c r="C215" s="214">
        <v>0</v>
      </c>
      <c r="D215" s="214">
        <v>0</v>
      </c>
      <c r="E215" s="186">
        <f t="shared" si="9"/>
        <v>0</v>
      </c>
      <c r="F215" s="215" t="str">
        <f t="shared" si="10"/>
        <v>否</v>
      </c>
      <c r="G215" s="200" t="str">
        <f t="shared" si="11"/>
        <v>项</v>
      </c>
    </row>
    <row r="216" s="193" customFormat="1" ht="32" hidden="1" customHeight="1" spans="1:7">
      <c r="A216" s="221">
        <v>2149802</v>
      </c>
      <c r="B216" s="218" t="s">
        <v>1613</v>
      </c>
      <c r="C216" s="214">
        <v>0</v>
      </c>
      <c r="D216" s="214">
        <v>0</v>
      </c>
      <c r="E216" s="186">
        <f t="shared" si="9"/>
        <v>0</v>
      </c>
      <c r="F216" s="215" t="str">
        <f t="shared" si="10"/>
        <v>否</v>
      </c>
      <c r="G216" s="200" t="str">
        <f t="shared" si="11"/>
        <v>项</v>
      </c>
    </row>
    <row r="217" s="193" customFormat="1" ht="32" hidden="1" customHeight="1" spans="1:7">
      <c r="A217" s="221">
        <v>2149803</v>
      </c>
      <c r="B217" s="218" t="s">
        <v>1614</v>
      </c>
      <c r="C217" s="214">
        <v>0</v>
      </c>
      <c r="D217" s="214">
        <v>0</v>
      </c>
      <c r="E217" s="186">
        <f t="shared" si="9"/>
        <v>0</v>
      </c>
      <c r="F217" s="215" t="str">
        <f t="shared" si="10"/>
        <v>否</v>
      </c>
      <c r="G217" s="200" t="str">
        <f t="shared" si="11"/>
        <v>项</v>
      </c>
    </row>
    <row r="218" s="193" customFormat="1" ht="32" hidden="1" customHeight="1" spans="1:7">
      <c r="A218" s="221">
        <v>2149804</v>
      </c>
      <c r="B218" s="218" t="s">
        <v>1615</v>
      </c>
      <c r="C218" s="214">
        <v>0</v>
      </c>
      <c r="D218" s="214">
        <v>0</v>
      </c>
      <c r="E218" s="186">
        <f t="shared" si="9"/>
        <v>0</v>
      </c>
      <c r="F218" s="215" t="str">
        <f t="shared" si="10"/>
        <v>否</v>
      </c>
      <c r="G218" s="200" t="str">
        <f t="shared" si="11"/>
        <v>项</v>
      </c>
    </row>
    <row r="219" s="193" customFormat="1" ht="32" hidden="1" customHeight="1" spans="1:7">
      <c r="A219" s="221">
        <v>2149899</v>
      </c>
      <c r="B219" s="218" t="s">
        <v>1616</v>
      </c>
      <c r="C219" s="214">
        <v>0</v>
      </c>
      <c r="D219" s="214">
        <v>0</v>
      </c>
      <c r="E219" s="186">
        <f t="shared" si="9"/>
        <v>0</v>
      </c>
      <c r="F219" s="215" t="str">
        <f t="shared" si="10"/>
        <v>否</v>
      </c>
      <c r="G219" s="200" t="str">
        <f t="shared" si="11"/>
        <v>项</v>
      </c>
    </row>
    <row r="220" s="193" customFormat="1" ht="32" customHeight="1" spans="1:7">
      <c r="A220" s="219" t="s">
        <v>1617</v>
      </c>
      <c r="B220" s="171" t="s">
        <v>1618</v>
      </c>
      <c r="C220" s="214">
        <f>SUM(C221,C224)</f>
        <v>0</v>
      </c>
      <c r="D220" s="214">
        <f>SUM(D221,D224)</f>
        <v>0</v>
      </c>
      <c r="E220" s="186">
        <f t="shared" si="9"/>
        <v>0</v>
      </c>
      <c r="F220" s="215" t="str">
        <f t="shared" si="10"/>
        <v>是</v>
      </c>
      <c r="G220" s="200" t="str">
        <f t="shared" si="11"/>
        <v>类</v>
      </c>
    </row>
    <row r="221" s="193" customFormat="1" ht="32" hidden="1" customHeight="1" spans="1:7">
      <c r="A221" s="219" t="s">
        <v>1619</v>
      </c>
      <c r="B221" s="220" t="s">
        <v>1620</v>
      </c>
      <c r="C221" s="214">
        <f>SUM(C222:C223)</f>
        <v>0</v>
      </c>
      <c r="D221" s="214">
        <f>SUM(D222:D223)</f>
        <v>0</v>
      </c>
      <c r="E221" s="186">
        <f t="shared" si="9"/>
        <v>0</v>
      </c>
      <c r="F221" s="215" t="str">
        <f t="shared" si="10"/>
        <v>否</v>
      </c>
      <c r="G221" s="200" t="str">
        <f t="shared" si="11"/>
        <v>款</v>
      </c>
    </row>
    <row r="222" s="193" customFormat="1" ht="32" hidden="1" customHeight="1" spans="1:7">
      <c r="A222" s="221" t="s">
        <v>1621</v>
      </c>
      <c r="B222" s="222" t="s">
        <v>1622</v>
      </c>
      <c r="C222" s="214">
        <v>0</v>
      </c>
      <c r="D222" s="214">
        <v>0</v>
      </c>
      <c r="E222" s="186">
        <f t="shared" si="9"/>
        <v>0</v>
      </c>
      <c r="F222" s="215" t="str">
        <f t="shared" si="10"/>
        <v>否</v>
      </c>
      <c r="G222" s="200" t="str">
        <f t="shared" si="11"/>
        <v>项</v>
      </c>
    </row>
    <row r="223" s="193" customFormat="1" ht="32" hidden="1" customHeight="1" spans="1:7">
      <c r="A223" s="221" t="s">
        <v>1623</v>
      </c>
      <c r="B223" s="222" t="s">
        <v>1624</v>
      </c>
      <c r="C223" s="214">
        <v>0</v>
      </c>
      <c r="D223" s="214">
        <v>0</v>
      </c>
      <c r="E223" s="186">
        <f t="shared" si="9"/>
        <v>0</v>
      </c>
      <c r="F223" s="215" t="str">
        <f t="shared" si="10"/>
        <v>否</v>
      </c>
      <c r="G223" s="200" t="str">
        <f t="shared" si="11"/>
        <v>项</v>
      </c>
    </row>
    <row r="224" s="193" customFormat="1" ht="32" hidden="1" customHeight="1" spans="1:7">
      <c r="A224" s="219">
        <v>21598</v>
      </c>
      <c r="B224" s="216" t="s">
        <v>1308</v>
      </c>
      <c r="C224" s="214">
        <f>SUM(C225:C228)</f>
        <v>0</v>
      </c>
      <c r="D224" s="214">
        <f>SUM(D225:D228)</f>
        <v>0</v>
      </c>
      <c r="E224" s="186">
        <f t="shared" si="9"/>
        <v>0</v>
      </c>
      <c r="F224" s="215" t="str">
        <f t="shared" si="10"/>
        <v>否</v>
      </c>
      <c r="G224" s="200" t="str">
        <f t="shared" si="11"/>
        <v>款</v>
      </c>
    </row>
    <row r="225" s="193" customFormat="1" ht="32" hidden="1" customHeight="1" spans="1:7">
      <c r="A225" s="221">
        <v>2159801</v>
      </c>
      <c r="B225" s="218" t="s">
        <v>1625</v>
      </c>
      <c r="C225" s="214">
        <v>0</v>
      </c>
      <c r="D225" s="214">
        <v>0</v>
      </c>
      <c r="E225" s="186">
        <f t="shared" si="9"/>
        <v>0</v>
      </c>
      <c r="F225" s="215" t="str">
        <f t="shared" si="10"/>
        <v>否</v>
      </c>
      <c r="G225" s="200" t="str">
        <f t="shared" si="11"/>
        <v>项</v>
      </c>
    </row>
    <row r="226" s="193" customFormat="1" ht="32" hidden="1" customHeight="1" spans="1:7">
      <c r="A226" s="221">
        <v>2159802</v>
      </c>
      <c r="B226" s="218" t="s">
        <v>1626</v>
      </c>
      <c r="C226" s="214">
        <v>0</v>
      </c>
      <c r="D226" s="214">
        <v>0</v>
      </c>
      <c r="E226" s="186">
        <f t="shared" si="9"/>
        <v>0</v>
      </c>
      <c r="F226" s="215" t="str">
        <f t="shared" si="10"/>
        <v>否</v>
      </c>
      <c r="G226" s="200" t="str">
        <f t="shared" si="11"/>
        <v>项</v>
      </c>
    </row>
    <row r="227" s="193" customFormat="1" ht="32" hidden="1" customHeight="1" spans="1:7">
      <c r="A227" s="221">
        <v>2159803</v>
      </c>
      <c r="B227" s="218" t="s">
        <v>1627</v>
      </c>
      <c r="C227" s="214">
        <v>0</v>
      </c>
      <c r="D227" s="214">
        <v>0</v>
      </c>
      <c r="E227" s="186">
        <f t="shared" si="9"/>
        <v>0</v>
      </c>
      <c r="F227" s="215" t="str">
        <f t="shared" si="10"/>
        <v>否</v>
      </c>
      <c r="G227" s="200" t="str">
        <f t="shared" si="11"/>
        <v>项</v>
      </c>
    </row>
    <row r="228" s="193" customFormat="1" ht="32" hidden="1" customHeight="1" spans="1:7">
      <c r="A228" s="221">
        <v>2159899</v>
      </c>
      <c r="B228" s="218" t="s">
        <v>1628</v>
      </c>
      <c r="C228" s="214">
        <v>0</v>
      </c>
      <c r="D228" s="214">
        <v>0</v>
      </c>
      <c r="E228" s="186">
        <f t="shared" si="9"/>
        <v>0</v>
      </c>
      <c r="F228" s="215" t="str">
        <f t="shared" si="10"/>
        <v>否</v>
      </c>
      <c r="G228" s="200" t="str">
        <f t="shared" si="11"/>
        <v>项</v>
      </c>
    </row>
    <row r="229" s="193" customFormat="1" ht="32" customHeight="1" spans="1:7">
      <c r="A229" s="219">
        <v>220</v>
      </c>
      <c r="B229" s="213" t="s">
        <v>1629</v>
      </c>
      <c r="C229" s="214">
        <f>C230</f>
        <v>0</v>
      </c>
      <c r="D229" s="214">
        <f>D230</f>
        <v>0</v>
      </c>
      <c r="E229" s="186">
        <f t="shared" si="9"/>
        <v>0</v>
      </c>
      <c r="F229" s="215" t="str">
        <f t="shared" si="10"/>
        <v>是</v>
      </c>
      <c r="G229" s="200" t="str">
        <f t="shared" si="11"/>
        <v>类</v>
      </c>
    </row>
    <row r="230" s="193" customFormat="1" ht="32" hidden="1" customHeight="1" spans="1:7">
      <c r="A230" s="219">
        <v>22006</v>
      </c>
      <c r="B230" s="216" t="s">
        <v>1630</v>
      </c>
      <c r="C230" s="214">
        <f>SUM(C231:C232)</f>
        <v>0</v>
      </c>
      <c r="D230" s="214">
        <f>SUM(D231:D232)</f>
        <v>0</v>
      </c>
      <c r="E230" s="186">
        <f t="shared" si="9"/>
        <v>0</v>
      </c>
      <c r="F230" s="215" t="str">
        <f t="shared" si="10"/>
        <v>否</v>
      </c>
      <c r="G230" s="200" t="str">
        <f t="shared" si="11"/>
        <v>款</v>
      </c>
    </row>
    <row r="231" s="193" customFormat="1" ht="32" hidden="1" customHeight="1" spans="1:7">
      <c r="A231" s="221">
        <v>2200601</v>
      </c>
      <c r="B231" s="218" t="s">
        <v>1631</v>
      </c>
      <c r="C231" s="214">
        <v>0</v>
      </c>
      <c r="D231" s="214">
        <v>0</v>
      </c>
      <c r="E231" s="186">
        <f t="shared" si="9"/>
        <v>0</v>
      </c>
      <c r="F231" s="215" t="str">
        <f t="shared" si="10"/>
        <v>否</v>
      </c>
      <c r="G231" s="200" t="str">
        <f t="shared" si="11"/>
        <v>项</v>
      </c>
    </row>
    <row r="232" s="193" customFormat="1" ht="32" hidden="1" customHeight="1" spans="1:7">
      <c r="A232" s="221">
        <v>2200602</v>
      </c>
      <c r="B232" s="218" t="s">
        <v>1632</v>
      </c>
      <c r="C232" s="214">
        <v>0</v>
      </c>
      <c r="D232" s="214">
        <v>0</v>
      </c>
      <c r="E232" s="186">
        <f t="shared" si="9"/>
        <v>0</v>
      </c>
      <c r="F232" s="215" t="str">
        <f t="shared" si="10"/>
        <v>否</v>
      </c>
      <c r="G232" s="200" t="str">
        <f t="shared" si="11"/>
        <v>项</v>
      </c>
    </row>
    <row r="233" s="193" customFormat="1" ht="32" customHeight="1" spans="1:7">
      <c r="A233" s="219">
        <v>221</v>
      </c>
      <c r="B233" s="213" t="s">
        <v>1633</v>
      </c>
      <c r="C233" s="214">
        <f>C234</f>
        <v>0</v>
      </c>
      <c r="D233" s="214">
        <f>D234</f>
        <v>0</v>
      </c>
      <c r="E233" s="186">
        <f t="shared" si="9"/>
        <v>0</v>
      </c>
      <c r="F233" s="215" t="str">
        <f t="shared" si="10"/>
        <v>是</v>
      </c>
      <c r="G233" s="200" t="str">
        <f t="shared" si="11"/>
        <v>类</v>
      </c>
    </row>
    <row r="234" s="193" customFormat="1" ht="32" hidden="1" customHeight="1" spans="1:7">
      <c r="A234" s="219">
        <v>22198</v>
      </c>
      <c r="B234" s="216" t="s">
        <v>1308</v>
      </c>
      <c r="C234" s="214">
        <f>SUM(C235:C236)</f>
        <v>0</v>
      </c>
      <c r="D234" s="214">
        <f>SUM(D235:D236)</f>
        <v>0</v>
      </c>
      <c r="E234" s="186">
        <f t="shared" si="9"/>
        <v>0</v>
      </c>
      <c r="F234" s="215" t="str">
        <f t="shared" si="10"/>
        <v>否</v>
      </c>
      <c r="G234" s="200" t="str">
        <f t="shared" si="11"/>
        <v>款</v>
      </c>
    </row>
    <row r="235" s="193" customFormat="1" ht="32" hidden="1" customHeight="1" spans="1:7">
      <c r="A235" s="221">
        <v>2219801</v>
      </c>
      <c r="B235" s="218" t="s">
        <v>1634</v>
      </c>
      <c r="C235" s="214">
        <v>0</v>
      </c>
      <c r="D235" s="214">
        <v>0</v>
      </c>
      <c r="E235" s="186">
        <f t="shared" si="9"/>
        <v>0</v>
      </c>
      <c r="F235" s="215" t="str">
        <f t="shared" si="10"/>
        <v>否</v>
      </c>
      <c r="G235" s="200" t="str">
        <f t="shared" si="11"/>
        <v>项</v>
      </c>
    </row>
    <row r="236" s="193" customFormat="1" ht="32" hidden="1" customHeight="1" spans="1:7">
      <c r="A236" s="221">
        <v>2219899</v>
      </c>
      <c r="B236" s="218" t="s">
        <v>1635</v>
      </c>
      <c r="C236" s="214">
        <v>0</v>
      </c>
      <c r="D236" s="214">
        <v>0</v>
      </c>
      <c r="E236" s="186">
        <f t="shared" si="9"/>
        <v>0</v>
      </c>
      <c r="F236" s="215" t="str">
        <f t="shared" si="10"/>
        <v>否</v>
      </c>
      <c r="G236" s="200" t="str">
        <f t="shared" si="11"/>
        <v>项</v>
      </c>
    </row>
    <row r="237" s="193" customFormat="1" ht="32" customHeight="1" spans="1:7">
      <c r="A237" s="219">
        <v>222</v>
      </c>
      <c r="B237" s="213" t="s">
        <v>1636</v>
      </c>
      <c r="C237" s="214">
        <f>C238</f>
        <v>0</v>
      </c>
      <c r="D237" s="214">
        <f>D238</f>
        <v>0</v>
      </c>
      <c r="E237" s="186">
        <f t="shared" si="9"/>
        <v>0</v>
      </c>
      <c r="F237" s="215" t="str">
        <f t="shared" si="10"/>
        <v>是</v>
      </c>
      <c r="G237" s="200" t="str">
        <f t="shared" si="11"/>
        <v>类</v>
      </c>
    </row>
    <row r="238" s="193" customFormat="1" ht="32" hidden="1" customHeight="1" spans="1:7">
      <c r="A238" s="219">
        <v>22298</v>
      </c>
      <c r="B238" s="216" t="s">
        <v>1308</v>
      </c>
      <c r="C238" s="214">
        <f>SUM(C239:C240)</f>
        <v>0</v>
      </c>
      <c r="D238" s="214">
        <f>SUM(D239:D240)</f>
        <v>0</v>
      </c>
      <c r="E238" s="186">
        <f t="shared" si="9"/>
        <v>0</v>
      </c>
      <c r="F238" s="215" t="str">
        <f t="shared" si="10"/>
        <v>否</v>
      </c>
      <c r="G238" s="200" t="str">
        <f t="shared" si="11"/>
        <v>款</v>
      </c>
    </row>
    <row r="239" s="193" customFormat="1" ht="32" hidden="1" customHeight="1" spans="1:7">
      <c r="A239" s="221">
        <v>2229801</v>
      </c>
      <c r="B239" s="218" t="s">
        <v>1637</v>
      </c>
      <c r="C239" s="214">
        <v>0</v>
      </c>
      <c r="D239" s="214">
        <v>0</v>
      </c>
      <c r="E239" s="186">
        <f t="shared" si="9"/>
        <v>0</v>
      </c>
      <c r="F239" s="215" t="str">
        <f t="shared" si="10"/>
        <v>否</v>
      </c>
      <c r="G239" s="200" t="str">
        <f t="shared" si="11"/>
        <v>项</v>
      </c>
    </row>
    <row r="240" s="193" customFormat="1" ht="32" hidden="1" customHeight="1" spans="1:7">
      <c r="A240" s="221">
        <v>2229899</v>
      </c>
      <c r="B240" s="218" t="s">
        <v>1638</v>
      </c>
      <c r="C240" s="214">
        <v>0</v>
      </c>
      <c r="D240" s="214">
        <v>0</v>
      </c>
      <c r="E240" s="186">
        <f t="shared" si="9"/>
        <v>0</v>
      </c>
      <c r="F240" s="215" t="str">
        <f t="shared" si="10"/>
        <v>否</v>
      </c>
      <c r="G240" s="200" t="str">
        <f t="shared" si="11"/>
        <v>项</v>
      </c>
    </row>
    <row r="241" s="193" customFormat="1" ht="32" customHeight="1" spans="1:7">
      <c r="A241" s="219">
        <v>224</v>
      </c>
      <c r="B241" s="213" t="s">
        <v>1639</v>
      </c>
      <c r="C241" s="214">
        <f>C242</f>
        <v>0</v>
      </c>
      <c r="D241" s="214">
        <f>D242</f>
        <v>0</v>
      </c>
      <c r="E241" s="186">
        <f t="shared" si="9"/>
        <v>0</v>
      </c>
      <c r="F241" s="215" t="str">
        <f t="shared" si="10"/>
        <v>是</v>
      </c>
      <c r="G241" s="200" t="str">
        <f t="shared" si="11"/>
        <v>类</v>
      </c>
    </row>
    <row r="242" s="193" customFormat="1" ht="32" hidden="1" customHeight="1" spans="1:7">
      <c r="A242" s="219">
        <v>22498</v>
      </c>
      <c r="B242" s="216" t="s">
        <v>1308</v>
      </c>
      <c r="C242" s="214">
        <f>SUM(C243:C245)</f>
        <v>0</v>
      </c>
      <c r="D242" s="214">
        <f>SUM(D243:D245)</f>
        <v>0</v>
      </c>
      <c r="E242" s="186">
        <f t="shared" si="9"/>
        <v>0</v>
      </c>
      <c r="F242" s="215" t="str">
        <f t="shared" si="10"/>
        <v>否</v>
      </c>
      <c r="G242" s="200" t="str">
        <f t="shared" si="11"/>
        <v>款</v>
      </c>
    </row>
    <row r="243" s="193" customFormat="1" ht="32" hidden="1" customHeight="1" spans="1:7">
      <c r="A243" s="221">
        <v>2249801</v>
      </c>
      <c r="B243" s="218" t="s">
        <v>1640</v>
      </c>
      <c r="C243" s="214">
        <v>0</v>
      </c>
      <c r="D243" s="214">
        <v>0</v>
      </c>
      <c r="E243" s="186">
        <f t="shared" si="9"/>
        <v>0</v>
      </c>
      <c r="F243" s="215" t="str">
        <f t="shared" si="10"/>
        <v>否</v>
      </c>
      <c r="G243" s="200" t="str">
        <f t="shared" si="11"/>
        <v>项</v>
      </c>
    </row>
    <row r="244" s="193" customFormat="1" ht="32" hidden="1" customHeight="1" spans="1:7">
      <c r="A244" s="221">
        <v>2249802</v>
      </c>
      <c r="B244" s="218" t="s">
        <v>1641</v>
      </c>
      <c r="C244" s="214">
        <v>0</v>
      </c>
      <c r="D244" s="214">
        <v>0</v>
      </c>
      <c r="E244" s="186">
        <f t="shared" si="9"/>
        <v>0</v>
      </c>
      <c r="F244" s="215" t="str">
        <f t="shared" si="10"/>
        <v>否</v>
      </c>
      <c r="G244" s="200" t="str">
        <f t="shared" si="11"/>
        <v>项</v>
      </c>
    </row>
    <row r="245" s="193" customFormat="1" ht="32" hidden="1" customHeight="1" spans="1:7">
      <c r="A245" s="221">
        <v>2249899</v>
      </c>
      <c r="B245" s="218" t="s">
        <v>1642</v>
      </c>
      <c r="C245" s="214">
        <v>0</v>
      </c>
      <c r="D245" s="214">
        <v>0</v>
      </c>
      <c r="E245" s="186">
        <f t="shared" si="9"/>
        <v>0</v>
      </c>
      <c r="F245" s="215" t="str">
        <f t="shared" si="10"/>
        <v>否</v>
      </c>
      <c r="G245" s="200" t="str">
        <f t="shared" si="11"/>
        <v>项</v>
      </c>
    </row>
    <row r="246" s="193" customFormat="1" ht="32" customHeight="1" spans="1:7">
      <c r="A246" s="219" t="s">
        <v>1643</v>
      </c>
      <c r="B246" s="171" t="s">
        <v>1644</v>
      </c>
      <c r="C246" s="214">
        <f>SUM(C247,C251,C260,C262,C264)</f>
        <v>5599</v>
      </c>
      <c r="D246" s="214">
        <f>SUM(D247,D251,D260,D262,D264)</f>
        <v>8228</v>
      </c>
      <c r="E246" s="186">
        <f t="shared" si="9"/>
        <v>0.47</v>
      </c>
      <c r="F246" s="215" t="str">
        <f t="shared" si="10"/>
        <v>是</v>
      </c>
      <c r="G246" s="200" t="str">
        <f t="shared" si="11"/>
        <v>类</v>
      </c>
    </row>
    <row r="247" s="193" customFormat="1" ht="32" hidden="1" customHeight="1" spans="1:7">
      <c r="A247" s="219" t="s">
        <v>1645</v>
      </c>
      <c r="B247" s="220" t="s">
        <v>1646</v>
      </c>
      <c r="C247" s="214">
        <f>SUM(C248:C250)</f>
        <v>0</v>
      </c>
      <c r="D247" s="214">
        <f>SUM(D248:D250)</f>
        <v>0</v>
      </c>
      <c r="E247" s="186">
        <f t="shared" si="9"/>
        <v>0</v>
      </c>
      <c r="F247" s="215" t="str">
        <f t="shared" si="10"/>
        <v>否</v>
      </c>
      <c r="G247" s="200" t="str">
        <f t="shared" si="11"/>
        <v>款</v>
      </c>
    </row>
    <row r="248" s="193" customFormat="1" ht="32" hidden="1" customHeight="1" spans="1:7">
      <c r="A248" s="221" t="s">
        <v>1647</v>
      </c>
      <c r="B248" s="222" t="s">
        <v>1648</v>
      </c>
      <c r="C248" s="214">
        <v>0</v>
      </c>
      <c r="D248" s="214">
        <v>0</v>
      </c>
      <c r="E248" s="186">
        <f t="shared" si="9"/>
        <v>0</v>
      </c>
      <c r="F248" s="215" t="str">
        <f t="shared" si="10"/>
        <v>否</v>
      </c>
      <c r="G248" s="200" t="str">
        <f t="shared" si="11"/>
        <v>项</v>
      </c>
    </row>
    <row r="249" s="193" customFormat="1" ht="32" hidden="1" customHeight="1" spans="1:7">
      <c r="A249" s="221" t="s">
        <v>1649</v>
      </c>
      <c r="B249" s="222" t="s">
        <v>1650</v>
      </c>
      <c r="C249" s="214">
        <v>0</v>
      </c>
      <c r="D249" s="214">
        <v>0</v>
      </c>
      <c r="E249" s="186">
        <f t="shared" si="9"/>
        <v>0</v>
      </c>
      <c r="F249" s="215" t="str">
        <f t="shared" si="10"/>
        <v>否</v>
      </c>
      <c r="G249" s="200" t="str">
        <f t="shared" si="11"/>
        <v>项</v>
      </c>
    </row>
    <row r="250" s="193" customFormat="1" ht="32" hidden="1" customHeight="1" spans="1:7">
      <c r="A250" s="221" t="s">
        <v>1651</v>
      </c>
      <c r="B250" s="222" t="s">
        <v>1652</v>
      </c>
      <c r="C250" s="214">
        <v>0</v>
      </c>
      <c r="D250" s="214">
        <v>0</v>
      </c>
      <c r="E250" s="186">
        <f t="shared" si="9"/>
        <v>0</v>
      </c>
      <c r="F250" s="215" t="str">
        <f t="shared" si="10"/>
        <v>否</v>
      </c>
      <c r="G250" s="200" t="str">
        <f t="shared" si="11"/>
        <v>项</v>
      </c>
    </row>
    <row r="251" s="193" customFormat="1" ht="32" customHeight="1" spans="1:7">
      <c r="A251" s="219" t="s">
        <v>1653</v>
      </c>
      <c r="B251" s="220" t="s">
        <v>1654</v>
      </c>
      <c r="C251" s="214">
        <f>SUM(C252:C259)</f>
        <v>54</v>
      </c>
      <c r="D251" s="214">
        <f>SUM(D252:D259)</f>
        <v>165</v>
      </c>
      <c r="E251" s="186">
        <f t="shared" si="9"/>
        <v>2.056</v>
      </c>
      <c r="F251" s="215" t="str">
        <f t="shared" si="10"/>
        <v>是</v>
      </c>
      <c r="G251" s="200" t="str">
        <f t="shared" si="11"/>
        <v>款</v>
      </c>
    </row>
    <row r="252" s="193" customFormat="1" ht="32" hidden="1" customHeight="1" spans="1:7">
      <c r="A252" s="221" t="s">
        <v>1655</v>
      </c>
      <c r="B252" s="222" t="s">
        <v>1656</v>
      </c>
      <c r="C252" s="214">
        <v>0</v>
      </c>
      <c r="D252" s="214">
        <v>0</v>
      </c>
      <c r="E252" s="186">
        <f t="shared" si="9"/>
        <v>0</v>
      </c>
      <c r="F252" s="215" t="str">
        <f t="shared" si="10"/>
        <v>否</v>
      </c>
      <c r="G252" s="200" t="str">
        <f t="shared" si="11"/>
        <v>项</v>
      </c>
    </row>
    <row r="253" s="193" customFormat="1" ht="32" hidden="1" customHeight="1" spans="1:7">
      <c r="A253" s="221" t="s">
        <v>1657</v>
      </c>
      <c r="B253" s="222" t="s">
        <v>1658</v>
      </c>
      <c r="C253" s="214">
        <v>0</v>
      </c>
      <c r="D253" s="214">
        <v>0</v>
      </c>
      <c r="E253" s="186">
        <f t="shared" si="9"/>
        <v>0</v>
      </c>
      <c r="F253" s="215" t="str">
        <f t="shared" si="10"/>
        <v>否</v>
      </c>
      <c r="G253" s="200" t="str">
        <f t="shared" si="11"/>
        <v>项</v>
      </c>
    </row>
    <row r="254" s="193" customFormat="1" ht="32" customHeight="1" spans="1:7">
      <c r="A254" s="221" t="s">
        <v>1659</v>
      </c>
      <c r="B254" s="222" t="s">
        <v>1660</v>
      </c>
      <c r="C254" s="214">
        <v>34</v>
      </c>
      <c r="D254" s="214">
        <v>145</v>
      </c>
      <c r="E254" s="186">
        <f t="shared" si="9"/>
        <v>3.265</v>
      </c>
      <c r="F254" s="215" t="str">
        <f t="shared" si="10"/>
        <v>是</v>
      </c>
      <c r="G254" s="200" t="str">
        <f t="shared" si="11"/>
        <v>项</v>
      </c>
    </row>
    <row r="255" s="193" customFormat="1" ht="32" hidden="1" customHeight="1" spans="1:7">
      <c r="A255" s="221" t="s">
        <v>1661</v>
      </c>
      <c r="B255" s="222" t="s">
        <v>1662</v>
      </c>
      <c r="C255" s="214">
        <v>0</v>
      </c>
      <c r="D255" s="214">
        <v>0</v>
      </c>
      <c r="E255" s="186">
        <f t="shared" si="9"/>
        <v>0</v>
      </c>
      <c r="F255" s="215" t="str">
        <f t="shared" si="10"/>
        <v>否</v>
      </c>
      <c r="G255" s="200" t="str">
        <f t="shared" si="11"/>
        <v>项</v>
      </c>
    </row>
    <row r="256" s="193" customFormat="1" ht="32" hidden="1" customHeight="1" spans="1:7">
      <c r="A256" s="221" t="s">
        <v>1663</v>
      </c>
      <c r="B256" s="222" t="s">
        <v>1664</v>
      </c>
      <c r="C256" s="214">
        <v>0</v>
      </c>
      <c r="D256" s="214">
        <v>0</v>
      </c>
      <c r="E256" s="186">
        <f t="shared" si="9"/>
        <v>0</v>
      </c>
      <c r="F256" s="215" t="str">
        <f t="shared" si="10"/>
        <v>否</v>
      </c>
      <c r="G256" s="200" t="str">
        <f t="shared" si="11"/>
        <v>项</v>
      </c>
    </row>
    <row r="257" s="193" customFormat="1" ht="32" hidden="1" customHeight="1" spans="1:7">
      <c r="A257" s="221" t="s">
        <v>1665</v>
      </c>
      <c r="B257" s="222" t="s">
        <v>1666</v>
      </c>
      <c r="C257" s="214">
        <v>0</v>
      </c>
      <c r="D257" s="214">
        <v>0</v>
      </c>
      <c r="E257" s="186">
        <f t="shared" si="9"/>
        <v>0</v>
      </c>
      <c r="F257" s="215" t="str">
        <f t="shared" si="10"/>
        <v>否</v>
      </c>
      <c r="G257" s="200" t="str">
        <f t="shared" si="11"/>
        <v>项</v>
      </c>
    </row>
    <row r="258" s="193" customFormat="1" ht="32" customHeight="1" spans="1:7">
      <c r="A258" s="221" t="s">
        <v>1667</v>
      </c>
      <c r="B258" s="222" t="s">
        <v>1668</v>
      </c>
      <c r="C258" s="214">
        <v>20</v>
      </c>
      <c r="D258" s="214">
        <v>20</v>
      </c>
      <c r="E258" s="186">
        <f t="shared" si="9"/>
        <v>0</v>
      </c>
      <c r="F258" s="215" t="str">
        <f t="shared" si="10"/>
        <v>是</v>
      </c>
      <c r="G258" s="200" t="str">
        <f t="shared" si="11"/>
        <v>项</v>
      </c>
    </row>
    <row r="259" s="193" customFormat="1" ht="32" hidden="1" customHeight="1" spans="1:7">
      <c r="A259" s="221" t="s">
        <v>1669</v>
      </c>
      <c r="B259" s="222" t="s">
        <v>1670</v>
      </c>
      <c r="C259" s="214">
        <v>0</v>
      </c>
      <c r="D259" s="214">
        <v>0</v>
      </c>
      <c r="E259" s="186">
        <f t="shared" si="9"/>
        <v>0</v>
      </c>
      <c r="F259" s="215" t="str">
        <f t="shared" si="10"/>
        <v>否</v>
      </c>
      <c r="G259" s="200" t="str">
        <f t="shared" si="11"/>
        <v>项</v>
      </c>
    </row>
    <row r="260" s="193" customFormat="1" ht="32" hidden="1" customHeight="1" spans="1:7">
      <c r="A260" s="219">
        <v>22909</v>
      </c>
      <c r="B260" s="220" t="s">
        <v>1671</v>
      </c>
      <c r="C260" s="214">
        <f>C261</f>
        <v>0</v>
      </c>
      <c r="D260" s="214">
        <f>D261</f>
        <v>0</v>
      </c>
      <c r="E260" s="186">
        <f t="shared" ref="E260:E323" si="12">IF(C260&lt;0,"",IFERROR(D260/C260-1,0))</f>
        <v>0</v>
      </c>
      <c r="F260" s="215" t="str">
        <f t="shared" ref="F260:F323" si="13">IF(LEN(A260)=3,"是",IF(B260&lt;&gt;"",IF(SUM(C260:D260)&lt;&gt;0,"是","否"),"是"))</f>
        <v>否</v>
      </c>
      <c r="G260" s="200" t="str">
        <f t="shared" ref="G260:G323" si="14">IF(LEN(A260)=3,"类",IF(LEN(A260)=5,"款","项"))</f>
        <v>款</v>
      </c>
    </row>
    <row r="261" s="193" customFormat="1" ht="32" hidden="1" customHeight="1" spans="1:7">
      <c r="A261" s="225">
        <v>2290901</v>
      </c>
      <c r="B261" s="226" t="s">
        <v>1672</v>
      </c>
      <c r="C261" s="214">
        <v>0</v>
      </c>
      <c r="D261" s="214">
        <v>0</v>
      </c>
      <c r="E261" s="186">
        <f t="shared" si="12"/>
        <v>0</v>
      </c>
      <c r="F261" s="215" t="str">
        <f t="shared" si="13"/>
        <v>否</v>
      </c>
      <c r="G261" s="200" t="str">
        <f t="shared" si="14"/>
        <v>项</v>
      </c>
    </row>
    <row r="262" s="193" customFormat="1" ht="32" hidden="1" customHeight="1" spans="1:7">
      <c r="A262" s="219">
        <v>22910</v>
      </c>
      <c r="B262" s="216" t="s">
        <v>1673</v>
      </c>
      <c r="C262" s="214">
        <f>C263</f>
        <v>0</v>
      </c>
      <c r="D262" s="214">
        <f>D263</f>
        <v>0</v>
      </c>
      <c r="E262" s="186">
        <f t="shared" si="12"/>
        <v>0</v>
      </c>
      <c r="F262" s="215" t="str">
        <f t="shared" si="13"/>
        <v>否</v>
      </c>
      <c r="G262" s="200" t="str">
        <f t="shared" si="14"/>
        <v>款</v>
      </c>
    </row>
    <row r="263" s="193" customFormat="1" ht="32" hidden="1" customHeight="1" spans="1:7">
      <c r="A263" s="225">
        <v>2291001</v>
      </c>
      <c r="B263" s="218" t="s">
        <v>1673</v>
      </c>
      <c r="C263" s="214">
        <v>0</v>
      </c>
      <c r="D263" s="214">
        <v>0</v>
      </c>
      <c r="E263" s="186">
        <f t="shared" si="12"/>
        <v>0</v>
      </c>
      <c r="F263" s="215" t="str">
        <f t="shared" si="13"/>
        <v>否</v>
      </c>
      <c r="G263" s="200" t="str">
        <f t="shared" si="14"/>
        <v>项</v>
      </c>
    </row>
    <row r="264" s="193" customFormat="1" ht="32" customHeight="1" spans="1:7">
      <c r="A264" s="219" t="s">
        <v>1674</v>
      </c>
      <c r="B264" s="220" t="s">
        <v>1675</v>
      </c>
      <c r="C264" s="214">
        <f>SUM(C265:C275)</f>
        <v>5545</v>
      </c>
      <c r="D264" s="214">
        <f>SUM(D265:D275)</f>
        <v>8063</v>
      </c>
      <c r="E264" s="186">
        <f t="shared" si="12"/>
        <v>0.454</v>
      </c>
      <c r="F264" s="215" t="str">
        <f t="shared" si="13"/>
        <v>是</v>
      </c>
      <c r="G264" s="200" t="str">
        <f t="shared" si="14"/>
        <v>款</v>
      </c>
    </row>
    <row r="265" s="193" customFormat="1" ht="32" hidden="1" customHeight="1" spans="1:7">
      <c r="A265" s="225">
        <v>2296001</v>
      </c>
      <c r="B265" s="222" t="s">
        <v>1676</v>
      </c>
      <c r="C265" s="214">
        <v>0</v>
      </c>
      <c r="D265" s="214">
        <v>0</v>
      </c>
      <c r="E265" s="186">
        <f t="shared" si="12"/>
        <v>0</v>
      </c>
      <c r="F265" s="215" t="str">
        <f t="shared" si="13"/>
        <v>否</v>
      </c>
      <c r="G265" s="200" t="str">
        <f t="shared" si="14"/>
        <v>项</v>
      </c>
    </row>
    <row r="266" s="193" customFormat="1" ht="32" customHeight="1" spans="1:7">
      <c r="A266" s="221" t="s">
        <v>1677</v>
      </c>
      <c r="B266" s="222" t="s">
        <v>1678</v>
      </c>
      <c r="C266" s="214">
        <v>1620</v>
      </c>
      <c r="D266" s="214">
        <v>3275</v>
      </c>
      <c r="E266" s="186">
        <f t="shared" si="12"/>
        <v>1.022</v>
      </c>
      <c r="F266" s="215" t="str">
        <f t="shared" si="13"/>
        <v>是</v>
      </c>
      <c r="G266" s="200" t="str">
        <f t="shared" si="14"/>
        <v>项</v>
      </c>
    </row>
    <row r="267" s="193" customFormat="1" ht="32" customHeight="1" spans="1:7">
      <c r="A267" s="221" t="s">
        <v>1679</v>
      </c>
      <c r="B267" s="222" t="s">
        <v>1680</v>
      </c>
      <c r="C267" s="214">
        <v>2040</v>
      </c>
      <c r="D267" s="214">
        <v>2001</v>
      </c>
      <c r="E267" s="186">
        <f t="shared" si="12"/>
        <v>-0.019</v>
      </c>
      <c r="F267" s="215" t="str">
        <f t="shared" si="13"/>
        <v>是</v>
      </c>
      <c r="G267" s="200" t="str">
        <f t="shared" si="14"/>
        <v>项</v>
      </c>
    </row>
    <row r="268" s="193" customFormat="1" ht="32" customHeight="1" spans="1:7">
      <c r="A268" s="221" t="s">
        <v>1681</v>
      </c>
      <c r="B268" s="222" t="s">
        <v>1682</v>
      </c>
      <c r="C268" s="214">
        <v>48</v>
      </c>
      <c r="D268" s="214">
        <v>66</v>
      </c>
      <c r="E268" s="186">
        <f t="shared" si="12"/>
        <v>0.375</v>
      </c>
      <c r="F268" s="215" t="str">
        <f t="shared" si="13"/>
        <v>是</v>
      </c>
      <c r="G268" s="200" t="str">
        <f t="shared" si="14"/>
        <v>项</v>
      </c>
    </row>
    <row r="269" s="193" customFormat="1" ht="32" hidden="1" customHeight="1" spans="1:7">
      <c r="A269" s="221" t="s">
        <v>1683</v>
      </c>
      <c r="B269" s="222" t="s">
        <v>1684</v>
      </c>
      <c r="C269" s="214">
        <v>0</v>
      </c>
      <c r="D269" s="214">
        <v>0</v>
      </c>
      <c r="E269" s="186">
        <f t="shared" si="12"/>
        <v>0</v>
      </c>
      <c r="F269" s="215" t="str">
        <f t="shared" si="13"/>
        <v>否</v>
      </c>
      <c r="G269" s="200" t="str">
        <f t="shared" si="14"/>
        <v>项</v>
      </c>
    </row>
    <row r="270" s="193" customFormat="1" ht="32" customHeight="1" spans="1:7">
      <c r="A270" s="221" t="s">
        <v>1685</v>
      </c>
      <c r="B270" s="222" t="s">
        <v>1686</v>
      </c>
      <c r="C270" s="214">
        <v>612</v>
      </c>
      <c r="D270" s="214">
        <v>735</v>
      </c>
      <c r="E270" s="186">
        <f t="shared" si="12"/>
        <v>0.201</v>
      </c>
      <c r="F270" s="215" t="str">
        <f t="shared" si="13"/>
        <v>是</v>
      </c>
      <c r="G270" s="200" t="str">
        <f t="shared" si="14"/>
        <v>项</v>
      </c>
    </row>
    <row r="271" s="193" customFormat="1" ht="32" hidden="1" customHeight="1" spans="1:7">
      <c r="A271" s="221" t="s">
        <v>1687</v>
      </c>
      <c r="B271" s="222" t="s">
        <v>1688</v>
      </c>
      <c r="C271" s="214">
        <v>0</v>
      </c>
      <c r="D271" s="214">
        <v>0</v>
      </c>
      <c r="E271" s="186">
        <f t="shared" si="12"/>
        <v>0</v>
      </c>
      <c r="F271" s="215" t="str">
        <f t="shared" si="13"/>
        <v>否</v>
      </c>
      <c r="G271" s="200" t="str">
        <f t="shared" si="14"/>
        <v>项</v>
      </c>
    </row>
    <row r="272" s="193" customFormat="1" ht="32" hidden="1" customHeight="1" spans="1:7">
      <c r="A272" s="221" t="s">
        <v>1689</v>
      </c>
      <c r="B272" s="222" t="s">
        <v>1690</v>
      </c>
      <c r="C272" s="214">
        <v>0</v>
      </c>
      <c r="D272" s="214">
        <v>0</v>
      </c>
      <c r="E272" s="186">
        <f t="shared" si="12"/>
        <v>0</v>
      </c>
      <c r="F272" s="215" t="str">
        <f t="shared" si="13"/>
        <v>否</v>
      </c>
      <c r="G272" s="200" t="str">
        <f t="shared" si="14"/>
        <v>项</v>
      </c>
    </row>
    <row r="273" s="193" customFormat="1" ht="32" hidden="1" customHeight="1" spans="1:7">
      <c r="A273" s="221" t="s">
        <v>1691</v>
      </c>
      <c r="B273" s="222" t="s">
        <v>1692</v>
      </c>
      <c r="C273" s="214">
        <v>0</v>
      </c>
      <c r="D273" s="214">
        <v>0</v>
      </c>
      <c r="E273" s="186">
        <f t="shared" si="12"/>
        <v>0</v>
      </c>
      <c r="F273" s="215" t="str">
        <f t="shared" si="13"/>
        <v>否</v>
      </c>
      <c r="G273" s="200" t="str">
        <f t="shared" si="14"/>
        <v>项</v>
      </c>
    </row>
    <row r="274" s="193" customFormat="1" ht="32" hidden="1" customHeight="1" spans="1:7">
      <c r="A274" s="221" t="s">
        <v>1693</v>
      </c>
      <c r="B274" s="222" t="s">
        <v>1694</v>
      </c>
      <c r="C274" s="214">
        <v>0</v>
      </c>
      <c r="D274" s="214">
        <v>0</v>
      </c>
      <c r="E274" s="186">
        <f t="shared" si="12"/>
        <v>0</v>
      </c>
      <c r="F274" s="215" t="str">
        <f t="shared" si="13"/>
        <v>否</v>
      </c>
      <c r="G274" s="200" t="str">
        <f t="shared" si="14"/>
        <v>项</v>
      </c>
    </row>
    <row r="275" s="193" customFormat="1" ht="32" customHeight="1" spans="1:7">
      <c r="A275" s="221" t="s">
        <v>1695</v>
      </c>
      <c r="B275" s="222" t="s">
        <v>1696</v>
      </c>
      <c r="C275" s="214">
        <v>1225</v>
      </c>
      <c r="D275" s="214">
        <v>1986</v>
      </c>
      <c r="E275" s="186">
        <f t="shared" si="12"/>
        <v>0.621</v>
      </c>
      <c r="F275" s="215" t="str">
        <f t="shared" si="13"/>
        <v>是</v>
      </c>
      <c r="G275" s="200" t="str">
        <f t="shared" si="14"/>
        <v>项</v>
      </c>
    </row>
    <row r="276" ht="32" customHeight="1" spans="1:7">
      <c r="A276" s="219" t="s">
        <v>1697</v>
      </c>
      <c r="B276" s="171" t="s">
        <v>1698</v>
      </c>
      <c r="C276" s="214">
        <f>C277</f>
        <v>27274</v>
      </c>
      <c r="D276" s="214">
        <f>D277</f>
        <v>28712</v>
      </c>
      <c r="E276" s="186">
        <f t="shared" si="12"/>
        <v>0.053</v>
      </c>
      <c r="F276" s="215" t="str">
        <f t="shared" si="13"/>
        <v>是</v>
      </c>
      <c r="G276" s="200" t="str">
        <f t="shared" si="14"/>
        <v>类</v>
      </c>
    </row>
    <row r="277" ht="32" customHeight="1" spans="1:7">
      <c r="A277" s="219">
        <v>23204</v>
      </c>
      <c r="B277" s="220" t="s">
        <v>1699</v>
      </c>
      <c r="C277" s="214">
        <f>SUM(C278:C293)</f>
        <v>27274</v>
      </c>
      <c r="D277" s="214">
        <f>SUM(D278:D293)</f>
        <v>28712</v>
      </c>
      <c r="E277" s="186">
        <f t="shared" si="12"/>
        <v>0.053</v>
      </c>
      <c r="F277" s="215" t="str">
        <f t="shared" si="13"/>
        <v>是</v>
      </c>
      <c r="G277" s="200" t="str">
        <f t="shared" si="14"/>
        <v>款</v>
      </c>
    </row>
    <row r="278" ht="32" hidden="1" customHeight="1" spans="1:7">
      <c r="A278" s="221" t="s">
        <v>1700</v>
      </c>
      <c r="B278" s="222" t="s">
        <v>1701</v>
      </c>
      <c r="C278" s="214">
        <v>0</v>
      </c>
      <c r="D278" s="214">
        <v>0</v>
      </c>
      <c r="E278" s="186">
        <f t="shared" si="12"/>
        <v>0</v>
      </c>
      <c r="F278" s="215" t="str">
        <f t="shared" si="13"/>
        <v>否</v>
      </c>
      <c r="G278" s="200" t="str">
        <f t="shared" si="14"/>
        <v>项</v>
      </c>
    </row>
    <row r="279" ht="32" hidden="1" customHeight="1" spans="1:7">
      <c r="A279" s="221" t="s">
        <v>1702</v>
      </c>
      <c r="B279" s="222" t="s">
        <v>1703</v>
      </c>
      <c r="C279" s="214">
        <v>0</v>
      </c>
      <c r="D279" s="214">
        <v>0</v>
      </c>
      <c r="E279" s="186">
        <f t="shared" si="12"/>
        <v>0</v>
      </c>
      <c r="F279" s="215" t="str">
        <f t="shared" si="13"/>
        <v>否</v>
      </c>
      <c r="G279" s="200" t="str">
        <f t="shared" si="14"/>
        <v>项</v>
      </c>
    </row>
    <row r="280" ht="32" hidden="1" customHeight="1" spans="1:7">
      <c r="A280" s="221" t="s">
        <v>1704</v>
      </c>
      <c r="B280" s="222" t="s">
        <v>1705</v>
      </c>
      <c r="C280" s="214">
        <v>0</v>
      </c>
      <c r="D280" s="214">
        <v>0</v>
      </c>
      <c r="E280" s="186">
        <f t="shared" si="12"/>
        <v>0</v>
      </c>
      <c r="F280" s="215" t="str">
        <f t="shared" si="13"/>
        <v>否</v>
      </c>
      <c r="G280" s="200" t="str">
        <f t="shared" si="14"/>
        <v>项</v>
      </c>
    </row>
    <row r="281" ht="32" customHeight="1" spans="1:7">
      <c r="A281" s="221" t="s">
        <v>1706</v>
      </c>
      <c r="B281" s="222" t="s">
        <v>1707</v>
      </c>
      <c r="C281" s="214">
        <v>20235</v>
      </c>
      <c r="D281" s="214">
        <v>16383</v>
      </c>
      <c r="E281" s="186">
        <f t="shared" si="12"/>
        <v>-0.19</v>
      </c>
      <c r="F281" s="215" t="str">
        <f t="shared" si="13"/>
        <v>是</v>
      </c>
      <c r="G281" s="200" t="str">
        <f t="shared" si="14"/>
        <v>项</v>
      </c>
    </row>
    <row r="282" ht="32" hidden="1" customHeight="1" spans="1:7">
      <c r="A282" s="221" t="s">
        <v>1708</v>
      </c>
      <c r="B282" s="222" t="s">
        <v>1709</v>
      </c>
      <c r="C282" s="214">
        <v>0</v>
      </c>
      <c r="D282" s="214">
        <v>0</v>
      </c>
      <c r="E282" s="186">
        <f t="shared" si="12"/>
        <v>0</v>
      </c>
      <c r="F282" s="215" t="str">
        <f t="shared" si="13"/>
        <v>否</v>
      </c>
      <c r="G282" s="200" t="str">
        <f t="shared" si="14"/>
        <v>项</v>
      </c>
    </row>
    <row r="283" ht="32" hidden="1" customHeight="1" spans="1:7">
      <c r="A283" s="221" t="s">
        <v>1710</v>
      </c>
      <c r="B283" s="222" t="s">
        <v>1711</v>
      </c>
      <c r="C283" s="214">
        <v>0</v>
      </c>
      <c r="D283" s="214">
        <v>0</v>
      </c>
      <c r="E283" s="186">
        <f t="shared" si="12"/>
        <v>0</v>
      </c>
      <c r="F283" s="215" t="str">
        <f t="shared" si="13"/>
        <v>否</v>
      </c>
      <c r="G283" s="200" t="str">
        <f t="shared" si="14"/>
        <v>项</v>
      </c>
    </row>
    <row r="284" ht="32" hidden="1" customHeight="1" spans="1:7">
      <c r="A284" s="221" t="s">
        <v>1712</v>
      </c>
      <c r="B284" s="222" t="s">
        <v>1713</v>
      </c>
      <c r="C284" s="214">
        <v>0</v>
      </c>
      <c r="D284" s="214">
        <v>0</v>
      </c>
      <c r="E284" s="186">
        <f t="shared" si="12"/>
        <v>0</v>
      </c>
      <c r="F284" s="215" t="str">
        <f t="shared" si="13"/>
        <v>否</v>
      </c>
      <c r="G284" s="200" t="str">
        <f t="shared" si="14"/>
        <v>项</v>
      </c>
    </row>
    <row r="285" ht="32" hidden="1" customHeight="1" spans="1:7">
      <c r="A285" s="221" t="s">
        <v>1714</v>
      </c>
      <c r="B285" s="222" t="s">
        <v>1715</v>
      </c>
      <c r="C285" s="214">
        <v>0</v>
      </c>
      <c r="D285" s="214">
        <v>0</v>
      </c>
      <c r="E285" s="186">
        <f t="shared" si="12"/>
        <v>0</v>
      </c>
      <c r="F285" s="215" t="str">
        <f t="shared" si="13"/>
        <v>否</v>
      </c>
      <c r="G285" s="200" t="str">
        <f t="shared" si="14"/>
        <v>项</v>
      </c>
    </row>
    <row r="286" ht="32" hidden="1" customHeight="1" spans="1:7">
      <c r="A286" s="221" t="s">
        <v>1716</v>
      </c>
      <c r="B286" s="222" t="s">
        <v>1717</v>
      </c>
      <c r="C286" s="214">
        <v>0</v>
      </c>
      <c r="D286" s="214">
        <v>0</v>
      </c>
      <c r="E286" s="186">
        <f t="shared" si="12"/>
        <v>0</v>
      </c>
      <c r="F286" s="215" t="str">
        <f t="shared" si="13"/>
        <v>否</v>
      </c>
      <c r="G286" s="200" t="str">
        <f t="shared" si="14"/>
        <v>项</v>
      </c>
    </row>
    <row r="287" ht="32" hidden="1" customHeight="1" spans="1:7">
      <c r="A287" s="221" t="s">
        <v>1718</v>
      </c>
      <c r="B287" s="222" t="s">
        <v>1719</v>
      </c>
      <c r="C287" s="214">
        <v>0</v>
      </c>
      <c r="D287" s="214">
        <v>0</v>
      </c>
      <c r="E287" s="186">
        <f t="shared" si="12"/>
        <v>0</v>
      </c>
      <c r="F287" s="215" t="str">
        <f t="shared" si="13"/>
        <v>否</v>
      </c>
      <c r="G287" s="200" t="str">
        <f t="shared" si="14"/>
        <v>项</v>
      </c>
    </row>
    <row r="288" ht="32" hidden="1" customHeight="1" spans="1:7">
      <c r="A288" s="221" t="s">
        <v>1720</v>
      </c>
      <c r="B288" s="222" t="s">
        <v>1721</v>
      </c>
      <c r="C288" s="214">
        <v>0</v>
      </c>
      <c r="D288" s="214">
        <v>0</v>
      </c>
      <c r="E288" s="186">
        <f t="shared" si="12"/>
        <v>0</v>
      </c>
      <c r="F288" s="215" t="str">
        <f t="shared" si="13"/>
        <v>否</v>
      </c>
      <c r="G288" s="200" t="str">
        <f t="shared" si="14"/>
        <v>项</v>
      </c>
    </row>
    <row r="289" ht="32" customHeight="1" spans="1:7">
      <c r="A289" s="221" t="s">
        <v>1722</v>
      </c>
      <c r="B289" s="222" t="s">
        <v>1723</v>
      </c>
      <c r="C289" s="214">
        <v>454</v>
      </c>
      <c r="D289" s="214">
        <v>454</v>
      </c>
      <c r="E289" s="186">
        <f t="shared" si="12"/>
        <v>0</v>
      </c>
      <c r="F289" s="215" t="str">
        <f t="shared" si="13"/>
        <v>是</v>
      </c>
      <c r="G289" s="200" t="str">
        <f t="shared" si="14"/>
        <v>项</v>
      </c>
    </row>
    <row r="290" ht="32" hidden="1" customHeight="1" spans="1:7">
      <c r="A290" s="221" t="s">
        <v>1724</v>
      </c>
      <c r="B290" s="222" t="s">
        <v>1725</v>
      </c>
      <c r="C290" s="214">
        <v>0</v>
      </c>
      <c r="D290" s="214">
        <v>0</v>
      </c>
      <c r="E290" s="186">
        <f t="shared" si="12"/>
        <v>0</v>
      </c>
      <c r="F290" s="215" t="str">
        <f t="shared" si="13"/>
        <v>否</v>
      </c>
      <c r="G290" s="200" t="str">
        <f t="shared" si="14"/>
        <v>项</v>
      </c>
    </row>
    <row r="291" ht="32" customHeight="1" spans="1:7">
      <c r="A291" s="221" t="s">
        <v>1726</v>
      </c>
      <c r="B291" s="222" t="s">
        <v>1727</v>
      </c>
      <c r="C291" s="214">
        <v>587</v>
      </c>
      <c r="D291" s="214">
        <v>587</v>
      </c>
      <c r="E291" s="186">
        <f t="shared" si="12"/>
        <v>0</v>
      </c>
      <c r="F291" s="215" t="str">
        <f t="shared" si="13"/>
        <v>是</v>
      </c>
      <c r="G291" s="200" t="str">
        <f t="shared" si="14"/>
        <v>项</v>
      </c>
    </row>
    <row r="292" ht="32" customHeight="1" spans="1:7">
      <c r="A292" s="221" t="s">
        <v>1728</v>
      </c>
      <c r="B292" s="222" t="s">
        <v>1729</v>
      </c>
      <c r="C292" s="214">
        <v>5998</v>
      </c>
      <c r="D292" s="214">
        <v>6788</v>
      </c>
      <c r="E292" s="186">
        <f t="shared" si="12"/>
        <v>0.132</v>
      </c>
      <c r="F292" s="215" t="str">
        <f t="shared" si="13"/>
        <v>是</v>
      </c>
      <c r="G292" s="200" t="str">
        <f t="shared" si="14"/>
        <v>项</v>
      </c>
    </row>
    <row r="293" ht="32" customHeight="1" spans="1:7">
      <c r="A293" s="221" t="s">
        <v>1730</v>
      </c>
      <c r="B293" s="222" t="s">
        <v>1731</v>
      </c>
      <c r="C293" s="214">
        <v>0</v>
      </c>
      <c r="D293" s="214">
        <v>4500</v>
      </c>
      <c r="E293" s="186">
        <f t="shared" si="12"/>
        <v>0</v>
      </c>
      <c r="F293" s="215" t="str">
        <f t="shared" si="13"/>
        <v>是</v>
      </c>
      <c r="G293" s="200" t="str">
        <f t="shared" si="14"/>
        <v>项</v>
      </c>
    </row>
    <row r="294" ht="32" customHeight="1" spans="1:7">
      <c r="A294" s="219" t="s">
        <v>1732</v>
      </c>
      <c r="B294" s="171" t="s">
        <v>1733</v>
      </c>
      <c r="C294" s="214">
        <f>C295</f>
        <v>130</v>
      </c>
      <c r="D294" s="214">
        <f>D295</f>
        <v>130</v>
      </c>
      <c r="E294" s="186">
        <f t="shared" si="12"/>
        <v>0</v>
      </c>
      <c r="F294" s="215" t="str">
        <f t="shared" si="13"/>
        <v>是</v>
      </c>
      <c r="G294" s="200" t="str">
        <f t="shared" si="14"/>
        <v>类</v>
      </c>
    </row>
    <row r="295" ht="32" customHeight="1" spans="1:7">
      <c r="A295" s="224">
        <v>23304</v>
      </c>
      <c r="B295" s="220" t="s">
        <v>1734</v>
      </c>
      <c r="C295" s="214">
        <f>SUM(C296:C310)</f>
        <v>130</v>
      </c>
      <c r="D295" s="214">
        <f>SUM(D296:D310)</f>
        <v>130</v>
      </c>
      <c r="E295" s="186">
        <f t="shared" si="12"/>
        <v>0</v>
      </c>
      <c r="F295" s="215" t="str">
        <f t="shared" si="13"/>
        <v>是</v>
      </c>
      <c r="G295" s="200" t="str">
        <f t="shared" si="14"/>
        <v>款</v>
      </c>
    </row>
    <row r="296" ht="32" hidden="1" customHeight="1" spans="1:7">
      <c r="A296" s="221" t="s">
        <v>1735</v>
      </c>
      <c r="B296" s="222" t="s">
        <v>1736</v>
      </c>
      <c r="C296" s="214">
        <v>0</v>
      </c>
      <c r="D296" s="214">
        <v>0</v>
      </c>
      <c r="E296" s="186">
        <f t="shared" si="12"/>
        <v>0</v>
      </c>
      <c r="F296" s="215" t="str">
        <f t="shared" si="13"/>
        <v>否</v>
      </c>
      <c r="G296" s="200" t="str">
        <f t="shared" si="14"/>
        <v>项</v>
      </c>
    </row>
    <row r="297" ht="32" hidden="1" customHeight="1" spans="1:7">
      <c r="A297" s="221" t="s">
        <v>1737</v>
      </c>
      <c r="B297" s="222" t="s">
        <v>1738</v>
      </c>
      <c r="C297" s="214">
        <v>0</v>
      </c>
      <c r="D297" s="214">
        <v>0</v>
      </c>
      <c r="E297" s="186">
        <f t="shared" si="12"/>
        <v>0</v>
      </c>
      <c r="F297" s="215" t="str">
        <f t="shared" si="13"/>
        <v>否</v>
      </c>
      <c r="G297" s="200" t="str">
        <f t="shared" si="14"/>
        <v>项</v>
      </c>
    </row>
    <row r="298" ht="32" customHeight="1" spans="1:7">
      <c r="A298" s="221" t="s">
        <v>1739</v>
      </c>
      <c r="B298" s="222" t="s">
        <v>1740</v>
      </c>
      <c r="C298" s="214">
        <v>130</v>
      </c>
      <c r="D298" s="214">
        <v>130</v>
      </c>
      <c r="E298" s="186">
        <f t="shared" si="12"/>
        <v>0</v>
      </c>
      <c r="F298" s="215" t="str">
        <f t="shared" si="13"/>
        <v>是</v>
      </c>
      <c r="G298" s="200" t="str">
        <f t="shared" si="14"/>
        <v>项</v>
      </c>
    </row>
    <row r="299" ht="32" hidden="1" customHeight="1" spans="1:7">
      <c r="A299" s="221" t="s">
        <v>1741</v>
      </c>
      <c r="B299" s="222" t="s">
        <v>1742</v>
      </c>
      <c r="C299" s="214">
        <v>0</v>
      </c>
      <c r="D299" s="214">
        <v>0</v>
      </c>
      <c r="E299" s="186">
        <f t="shared" si="12"/>
        <v>0</v>
      </c>
      <c r="F299" s="215" t="str">
        <f t="shared" si="13"/>
        <v>否</v>
      </c>
      <c r="G299" s="200" t="str">
        <f t="shared" si="14"/>
        <v>项</v>
      </c>
    </row>
    <row r="300" ht="32" hidden="1" customHeight="1" spans="1:7">
      <c r="A300" s="221" t="s">
        <v>1743</v>
      </c>
      <c r="B300" s="222" t="s">
        <v>1744</v>
      </c>
      <c r="C300" s="214">
        <v>0</v>
      </c>
      <c r="D300" s="214">
        <v>0</v>
      </c>
      <c r="E300" s="186">
        <f t="shared" si="12"/>
        <v>0</v>
      </c>
      <c r="F300" s="215" t="str">
        <f t="shared" si="13"/>
        <v>否</v>
      </c>
      <c r="G300" s="200" t="str">
        <f t="shared" si="14"/>
        <v>项</v>
      </c>
    </row>
    <row r="301" ht="32" hidden="1" customHeight="1" spans="1:7">
      <c r="A301" s="221" t="s">
        <v>1745</v>
      </c>
      <c r="B301" s="222" t="s">
        <v>1746</v>
      </c>
      <c r="C301" s="214">
        <v>0</v>
      </c>
      <c r="D301" s="214">
        <v>0</v>
      </c>
      <c r="E301" s="186">
        <f t="shared" si="12"/>
        <v>0</v>
      </c>
      <c r="F301" s="215" t="str">
        <f t="shared" si="13"/>
        <v>否</v>
      </c>
      <c r="G301" s="200" t="str">
        <f t="shared" si="14"/>
        <v>项</v>
      </c>
    </row>
    <row r="302" ht="32" hidden="1" customHeight="1" spans="1:7">
      <c r="A302" s="221" t="s">
        <v>1747</v>
      </c>
      <c r="B302" s="222" t="s">
        <v>1748</v>
      </c>
      <c r="C302" s="214">
        <v>0</v>
      </c>
      <c r="D302" s="214">
        <v>0</v>
      </c>
      <c r="E302" s="186">
        <f t="shared" si="12"/>
        <v>0</v>
      </c>
      <c r="F302" s="215" t="str">
        <f t="shared" si="13"/>
        <v>否</v>
      </c>
      <c r="G302" s="200" t="str">
        <f t="shared" si="14"/>
        <v>项</v>
      </c>
    </row>
    <row r="303" ht="32" hidden="1" customHeight="1" spans="1:7">
      <c r="A303" s="221" t="s">
        <v>1749</v>
      </c>
      <c r="B303" s="222" t="s">
        <v>1750</v>
      </c>
      <c r="C303" s="214">
        <v>0</v>
      </c>
      <c r="D303" s="214">
        <v>0</v>
      </c>
      <c r="E303" s="186">
        <f t="shared" si="12"/>
        <v>0</v>
      </c>
      <c r="F303" s="215" t="str">
        <f t="shared" si="13"/>
        <v>否</v>
      </c>
      <c r="G303" s="200" t="str">
        <f t="shared" si="14"/>
        <v>项</v>
      </c>
    </row>
    <row r="304" ht="32" hidden="1" customHeight="1" spans="1:7">
      <c r="A304" s="221" t="s">
        <v>1751</v>
      </c>
      <c r="B304" s="222" t="s">
        <v>1752</v>
      </c>
      <c r="C304" s="214">
        <v>0</v>
      </c>
      <c r="D304" s="214">
        <v>0</v>
      </c>
      <c r="E304" s="186">
        <f t="shared" si="12"/>
        <v>0</v>
      </c>
      <c r="F304" s="215" t="str">
        <f t="shared" si="13"/>
        <v>否</v>
      </c>
      <c r="G304" s="200" t="str">
        <f t="shared" si="14"/>
        <v>项</v>
      </c>
    </row>
    <row r="305" ht="32" hidden="1" customHeight="1" spans="1:7">
      <c r="A305" s="221" t="s">
        <v>1753</v>
      </c>
      <c r="B305" s="222" t="s">
        <v>1754</v>
      </c>
      <c r="C305" s="214">
        <v>0</v>
      </c>
      <c r="D305" s="214">
        <v>0</v>
      </c>
      <c r="E305" s="186">
        <f t="shared" si="12"/>
        <v>0</v>
      </c>
      <c r="F305" s="215" t="str">
        <f t="shared" si="13"/>
        <v>否</v>
      </c>
      <c r="G305" s="200" t="str">
        <f t="shared" si="14"/>
        <v>项</v>
      </c>
    </row>
    <row r="306" ht="32" hidden="1" customHeight="1" spans="1:7">
      <c r="A306" s="221" t="s">
        <v>1755</v>
      </c>
      <c r="B306" s="222" t="s">
        <v>1756</v>
      </c>
      <c r="C306" s="214">
        <v>0</v>
      </c>
      <c r="D306" s="214">
        <v>0</v>
      </c>
      <c r="E306" s="186">
        <f t="shared" si="12"/>
        <v>0</v>
      </c>
      <c r="F306" s="215" t="str">
        <f t="shared" si="13"/>
        <v>否</v>
      </c>
      <c r="G306" s="200" t="str">
        <f t="shared" si="14"/>
        <v>项</v>
      </c>
    </row>
    <row r="307" ht="32" hidden="1" customHeight="1" spans="1:7">
      <c r="A307" s="221" t="s">
        <v>1757</v>
      </c>
      <c r="B307" s="222" t="s">
        <v>1758</v>
      </c>
      <c r="C307" s="214">
        <v>0</v>
      </c>
      <c r="D307" s="214">
        <v>0</v>
      </c>
      <c r="E307" s="186">
        <f t="shared" si="12"/>
        <v>0</v>
      </c>
      <c r="F307" s="215" t="str">
        <f t="shared" si="13"/>
        <v>否</v>
      </c>
      <c r="G307" s="200" t="str">
        <f t="shared" si="14"/>
        <v>项</v>
      </c>
    </row>
    <row r="308" ht="32" hidden="1" customHeight="1" spans="1:7">
      <c r="A308" s="221" t="s">
        <v>1759</v>
      </c>
      <c r="B308" s="222" t="s">
        <v>1760</v>
      </c>
      <c r="C308" s="214">
        <v>0</v>
      </c>
      <c r="D308" s="214">
        <v>0</v>
      </c>
      <c r="E308" s="186">
        <f t="shared" si="12"/>
        <v>0</v>
      </c>
      <c r="F308" s="215" t="str">
        <f t="shared" si="13"/>
        <v>否</v>
      </c>
      <c r="G308" s="200" t="str">
        <f t="shared" si="14"/>
        <v>项</v>
      </c>
    </row>
    <row r="309" ht="32" hidden="1" customHeight="1" spans="1:7">
      <c r="A309" s="221" t="s">
        <v>1761</v>
      </c>
      <c r="B309" s="222" t="s">
        <v>1762</v>
      </c>
      <c r="C309" s="214">
        <v>0</v>
      </c>
      <c r="D309" s="214">
        <v>0</v>
      </c>
      <c r="E309" s="186">
        <f t="shared" si="12"/>
        <v>0</v>
      </c>
      <c r="F309" s="215" t="str">
        <f t="shared" si="13"/>
        <v>否</v>
      </c>
      <c r="G309" s="200" t="str">
        <f t="shared" si="14"/>
        <v>项</v>
      </c>
    </row>
    <row r="310" ht="32" hidden="1" customHeight="1" spans="1:7">
      <c r="A310" s="221" t="s">
        <v>1763</v>
      </c>
      <c r="B310" s="222" t="s">
        <v>1764</v>
      </c>
      <c r="C310" s="214">
        <v>0</v>
      </c>
      <c r="D310" s="214">
        <v>0</v>
      </c>
      <c r="E310" s="186">
        <f t="shared" si="12"/>
        <v>0</v>
      </c>
      <c r="F310" s="215" t="str">
        <f t="shared" si="13"/>
        <v>否</v>
      </c>
      <c r="G310" s="200" t="str">
        <f t="shared" si="14"/>
        <v>项</v>
      </c>
    </row>
    <row r="311" ht="32" customHeight="1" spans="1:7">
      <c r="A311" s="224" t="s">
        <v>1765</v>
      </c>
      <c r="B311" s="171" t="s">
        <v>1766</v>
      </c>
      <c r="C311" s="214">
        <f>SUM(C312,C325)</f>
        <v>0</v>
      </c>
      <c r="D311" s="214">
        <f>SUM(D312,D325)</f>
        <v>0</v>
      </c>
      <c r="E311" s="186">
        <f t="shared" si="12"/>
        <v>0</v>
      </c>
      <c r="F311" s="215" t="str">
        <f t="shared" si="13"/>
        <v>是</v>
      </c>
      <c r="G311" s="200" t="str">
        <f t="shared" si="14"/>
        <v>类</v>
      </c>
    </row>
    <row r="312" ht="32" hidden="1" customHeight="1" spans="1:7">
      <c r="A312" s="224" t="s">
        <v>1767</v>
      </c>
      <c r="B312" s="220" t="s">
        <v>1768</v>
      </c>
      <c r="C312" s="214">
        <f>SUM(C313:C324)</f>
        <v>0</v>
      </c>
      <c r="D312" s="214">
        <f>SUM(D313:D324)</f>
        <v>0</v>
      </c>
      <c r="E312" s="186">
        <f t="shared" si="12"/>
        <v>0</v>
      </c>
      <c r="F312" s="215" t="str">
        <f t="shared" si="13"/>
        <v>否</v>
      </c>
      <c r="G312" s="200" t="str">
        <f t="shared" si="14"/>
        <v>款</v>
      </c>
    </row>
    <row r="313" ht="32" hidden="1" customHeight="1" spans="1:7">
      <c r="A313" s="225" t="s">
        <v>1769</v>
      </c>
      <c r="B313" s="222" t="s">
        <v>1770</v>
      </c>
      <c r="C313" s="214">
        <v>0</v>
      </c>
      <c r="D313" s="214">
        <v>0</v>
      </c>
      <c r="E313" s="186">
        <f t="shared" si="12"/>
        <v>0</v>
      </c>
      <c r="F313" s="215" t="str">
        <f t="shared" si="13"/>
        <v>否</v>
      </c>
      <c r="G313" s="200" t="str">
        <f t="shared" si="14"/>
        <v>项</v>
      </c>
    </row>
    <row r="314" ht="32" hidden="1" customHeight="1" spans="1:7">
      <c r="A314" s="225" t="s">
        <v>1771</v>
      </c>
      <c r="B314" s="222" t="s">
        <v>1772</v>
      </c>
      <c r="C314" s="214">
        <v>0</v>
      </c>
      <c r="D314" s="214">
        <v>0</v>
      </c>
      <c r="E314" s="186">
        <f t="shared" si="12"/>
        <v>0</v>
      </c>
      <c r="F314" s="215" t="str">
        <f t="shared" si="13"/>
        <v>否</v>
      </c>
      <c r="G314" s="200" t="str">
        <f t="shared" si="14"/>
        <v>项</v>
      </c>
    </row>
    <row r="315" ht="32" hidden="1" customHeight="1" spans="1:7">
      <c r="A315" s="225" t="s">
        <v>1773</v>
      </c>
      <c r="B315" s="222" t="s">
        <v>1774</v>
      </c>
      <c r="C315" s="214">
        <v>0</v>
      </c>
      <c r="D315" s="214">
        <v>0</v>
      </c>
      <c r="E315" s="186">
        <f t="shared" si="12"/>
        <v>0</v>
      </c>
      <c r="F315" s="215" t="str">
        <f t="shared" si="13"/>
        <v>否</v>
      </c>
      <c r="G315" s="200" t="str">
        <f t="shared" si="14"/>
        <v>项</v>
      </c>
    </row>
    <row r="316" ht="32" hidden="1" customHeight="1" spans="1:7">
      <c r="A316" s="225" t="s">
        <v>1775</v>
      </c>
      <c r="B316" s="222" t="s">
        <v>1776</v>
      </c>
      <c r="C316" s="214">
        <v>0</v>
      </c>
      <c r="D316" s="214">
        <v>0</v>
      </c>
      <c r="E316" s="186">
        <f t="shared" si="12"/>
        <v>0</v>
      </c>
      <c r="F316" s="215" t="str">
        <f t="shared" si="13"/>
        <v>否</v>
      </c>
      <c r="G316" s="200" t="str">
        <f t="shared" si="14"/>
        <v>项</v>
      </c>
    </row>
    <row r="317" ht="32" hidden="1" customHeight="1" spans="1:7">
      <c r="A317" s="225" t="s">
        <v>1777</v>
      </c>
      <c r="B317" s="222" t="s">
        <v>1778</v>
      </c>
      <c r="C317" s="214">
        <v>0</v>
      </c>
      <c r="D317" s="214">
        <v>0</v>
      </c>
      <c r="E317" s="186">
        <f t="shared" si="12"/>
        <v>0</v>
      </c>
      <c r="F317" s="215" t="str">
        <f t="shared" si="13"/>
        <v>否</v>
      </c>
      <c r="G317" s="200" t="str">
        <f t="shared" si="14"/>
        <v>项</v>
      </c>
    </row>
    <row r="318" ht="32" hidden="1" customHeight="1" spans="1:7">
      <c r="A318" s="225" t="s">
        <v>1779</v>
      </c>
      <c r="B318" s="222" t="s">
        <v>1780</v>
      </c>
      <c r="C318" s="214">
        <v>0</v>
      </c>
      <c r="D318" s="214">
        <v>0</v>
      </c>
      <c r="E318" s="186">
        <f t="shared" si="12"/>
        <v>0</v>
      </c>
      <c r="F318" s="215" t="str">
        <f t="shared" si="13"/>
        <v>否</v>
      </c>
      <c r="G318" s="200" t="str">
        <f t="shared" si="14"/>
        <v>项</v>
      </c>
    </row>
    <row r="319" ht="32" hidden="1" customHeight="1" spans="1:7">
      <c r="A319" s="225" t="s">
        <v>1781</v>
      </c>
      <c r="B319" s="222" t="s">
        <v>1782</v>
      </c>
      <c r="C319" s="214">
        <v>0</v>
      </c>
      <c r="D319" s="214">
        <v>0</v>
      </c>
      <c r="E319" s="186">
        <f t="shared" si="12"/>
        <v>0</v>
      </c>
      <c r="F319" s="215" t="str">
        <f t="shared" si="13"/>
        <v>否</v>
      </c>
      <c r="G319" s="200" t="str">
        <f t="shared" si="14"/>
        <v>项</v>
      </c>
    </row>
    <row r="320" ht="32" hidden="1" customHeight="1" spans="1:7">
      <c r="A320" s="225" t="s">
        <v>1783</v>
      </c>
      <c r="B320" s="222" t="s">
        <v>1784</v>
      </c>
      <c r="C320" s="214">
        <v>0</v>
      </c>
      <c r="D320" s="214">
        <v>0</v>
      </c>
      <c r="E320" s="186">
        <f t="shared" si="12"/>
        <v>0</v>
      </c>
      <c r="F320" s="215" t="str">
        <f t="shared" si="13"/>
        <v>否</v>
      </c>
      <c r="G320" s="200" t="str">
        <f t="shared" si="14"/>
        <v>项</v>
      </c>
    </row>
    <row r="321" ht="32" hidden="1" customHeight="1" spans="1:7">
      <c r="A321" s="225" t="s">
        <v>1785</v>
      </c>
      <c r="B321" s="222" t="s">
        <v>1786</v>
      </c>
      <c r="C321" s="214">
        <v>0</v>
      </c>
      <c r="D321" s="214">
        <v>0</v>
      </c>
      <c r="E321" s="186">
        <f t="shared" si="12"/>
        <v>0</v>
      </c>
      <c r="F321" s="215" t="str">
        <f t="shared" si="13"/>
        <v>否</v>
      </c>
      <c r="G321" s="200" t="str">
        <f t="shared" si="14"/>
        <v>项</v>
      </c>
    </row>
    <row r="322" ht="32" hidden="1" customHeight="1" spans="1:7">
      <c r="A322" s="225" t="s">
        <v>1787</v>
      </c>
      <c r="B322" s="222" t="s">
        <v>1788</v>
      </c>
      <c r="C322" s="214">
        <v>0</v>
      </c>
      <c r="D322" s="214">
        <v>0</v>
      </c>
      <c r="E322" s="186">
        <f t="shared" si="12"/>
        <v>0</v>
      </c>
      <c r="F322" s="215" t="str">
        <f t="shared" si="13"/>
        <v>否</v>
      </c>
      <c r="G322" s="200" t="str">
        <f t="shared" si="14"/>
        <v>项</v>
      </c>
    </row>
    <row r="323" ht="32" hidden="1" customHeight="1" spans="1:7">
      <c r="A323" s="225" t="s">
        <v>1789</v>
      </c>
      <c r="B323" s="222" t="s">
        <v>1790</v>
      </c>
      <c r="C323" s="214">
        <v>0</v>
      </c>
      <c r="D323" s="214">
        <v>0</v>
      </c>
      <c r="E323" s="186">
        <f t="shared" si="12"/>
        <v>0</v>
      </c>
      <c r="F323" s="215" t="str">
        <f t="shared" si="13"/>
        <v>否</v>
      </c>
      <c r="G323" s="200" t="str">
        <f t="shared" si="14"/>
        <v>项</v>
      </c>
    </row>
    <row r="324" ht="32" hidden="1" customHeight="1" spans="1:7">
      <c r="A324" s="225" t="s">
        <v>1791</v>
      </c>
      <c r="B324" s="222" t="s">
        <v>1792</v>
      </c>
      <c r="C324" s="214">
        <v>0</v>
      </c>
      <c r="D324" s="214">
        <v>0</v>
      </c>
      <c r="E324" s="186">
        <f t="shared" ref="E324:E357" si="15">IF(C324&lt;0,"",IFERROR(D324/C324-1,0))</f>
        <v>0</v>
      </c>
      <c r="F324" s="215" t="str">
        <f t="shared" ref="F324:F337" si="16">IF(LEN(A324)=3,"是",IF(B324&lt;&gt;"",IF(SUM(C324:D324)&lt;&gt;0,"是","否"),"是"))</f>
        <v>否</v>
      </c>
      <c r="G324" s="200" t="str">
        <f t="shared" ref="G324:G331" si="17">IF(LEN(A324)=3,"类",IF(LEN(A324)=5,"款","项"))</f>
        <v>项</v>
      </c>
    </row>
    <row r="325" ht="32" hidden="1" customHeight="1" spans="1:7">
      <c r="A325" s="224" t="s">
        <v>1793</v>
      </c>
      <c r="B325" s="220" t="s">
        <v>1794</v>
      </c>
      <c r="C325" s="214">
        <f>SUM(C326:C331)</f>
        <v>0</v>
      </c>
      <c r="D325" s="214">
        <f>SUM(D326:D331)</f>
        <v>0</v>
      </c>
      <c r="E325" s="186">
        <f t="shared" si="15"/>
        <v>0</v>
      </c>
      <c r="F325" s="215" t="str">
        <f t="shared" si="16"/>
        <v>否</v>
      </c>
      <c r="G325" s="200" t="str">
        <f t="shared" si="17"/>
        <v>款</v>
      </c>
    </row>
    <row r="326" ht="32" hidden="1" customHeight="1" spans="1:7">
      <c r="A326" s="225" t="s">
        <v>1795</v>
      </c>
      <c r="B326" s="222" t="s">
        <v>859</v>
      </c>
      <c r="C326" s="214">
        <v>0</v>
      </c>
      <c r="D326" s="214">
        <v>0</v>
      </c>
      <c r="E326" s="186">
        <f t="shared" si="15"/>
        <v>0</v>
      </c>
      <c r="F326" s="215" t="str">
        <f t="shared" si="16"/>
        <v>否</v>
      </c>
      <c r="G326" s="200" t="str">
        <f t="shared" si="17"/>
        <v>项</v>
      </c>
    </row>
    <row r="327" ht="32" hidden="1" customHeight="1" spans="1:7">
      <c r="A327" s="225" t="s">
        <v>1796</v>
      </c>
      <c r="B327" s="222" t="s">
        <v>901</v>
      </c>
      <c r="C327" s="214">
        <v>0</v>
      </c>
      <c r="D327" s="214">
        <v>0</v>
      </c>
      <c r="E327" s="186">
        <f t="shared" si="15"/>
        <v>0</v>
      </c>
      <c r="F327" s="215" t="str">
        <f t="shared" si="16"/>
        <v>否</v>
      </c>
      <c r="G327" s="200" t="str">
        <f t="shared" si="17"/>
        <v>项</v>
      </c>
    </row>
    <row r="328" ht="32" hidden="1" customHeight="1" spans="1:7">
      <c r="A328" s="225" t="s">
        <v>1797</v>
      </c>
      <c r="B328" s="222" t="s">
        <v>1798</v>
      </c>
      <c r="C328" s="214">
        <v>0</v>
      </c>
      <c r="D328" s="214">
        <v>0</v>
      </c>
      <c r="E328" s="186">
        <f t="shared" si="15"/>
        <v>0</v>
      </c>
      <c r="F328" s="215" t="str">
        <f t="shared" si="16"/>
        <v>否</v>
      </c>
      <c r="G328" s="200" t="str">
        <f t="shared" si="17"/>
        <v>项</v>
      </c>
    </row>
    <row r="329" ht="32" hidden="1" customHeight="1" spans="1:7">
      <c r="A329" s="225" t="s">
        <v>1799</v>
      </c>
      <c r="B329" s="222" t="s">
        <v>1800</v>
      </c>
      <c r="C329" s="214">
        <v>0</v>
      </c>
      <c r="D329" s="214">
        <v>0</v>
      </c>
      <c r="E329" s="186">
        <f t="shared" si="15"/>
        <v>0</v>
      </c>
      <c r="F329" s="215" t="str">
        <f t="shared" si="16"/>
        <v>否</v>
      </c>
      <c r="G329" s="200" t="str">
        <f t="shared" si="17"/>
        <v>项</v>
      </c>
    </row>
    <row r="330" ht="32" hidden="1" customHeight="1" spans="1:7">
      <c r="A330" s="225" t="s">
        <v>1801</v>
      </c>
      <c r="B330" s="222" t="s">
        <v>1802</v>
      </c>
      <c r="C330" s="214">
        <v>0</v>
      </c>
      <c r="D330" s="214">
        <v>0</v>
      </c>
      <c r="E330" s="186">
        <f t="shared" si="15"/>
        <v>0</v>
      </c>
      <c r="F330" s="215" t="str">
        <f t="shared" si="16"/>
        <v>否</v>
      </c>
      <c r="G330" s="200" t="str">
        <f t="shared" si="17"/>
        <v>项</v>
      </c>
    </row>
    <row r="331" ht="32" hidden="1" customHeight="1" spans="1:7">
      <c r="A331" s="225" t="s">
        <v>1803</v>
      </c>
      <c r="B331" s="222" t="s">
        <v>1804</v>
      </c>
      <c r="C331" s="214">
        <v>0</v>
      </c>
      <c r="D331" s="214">
        <v>0</v>
      </c>
      <c r="E331" s="186">
        <f t="shared" si="15"/>
        <v>0</v>
      </c>
      <c r="F331" s="215" t="str">
        <f t="shared" si="16"/>
        <v>否</v>
      </c>
      <c r="G331" s="200" t="str">
        <f t="shared" si="17"/>
        <v>项</v>
      </c>
    </row>
    <row r="332" ht="32" customHeight="1" spans="1:7">
      <c r="A332" s="227"/>
      <c r="B332" s="228"/>
      <c r="C332" s="214">
        <v>0</v>
      </c>
      <c r="D332" s="214">
        <v>0</v>
      </c>
      <c r="E332" s="186">
        <f t="shared" si="15"/>
        <v>0</v>
      </c>
      <c r="F332" s="215" t="str">
        <f t="shared" si="16"/>
        <v>是</v>
      </c>
      <c r="G332" s="200"/>
    </row>
    <row r="333" ht="32" customHeight="1" spans="1:7">
      <c r="A333" s="229"/>
      <c r="B333" s="230" t="s">
        <v>1805</v>
      </c>
      <c r="C333" s="214">
        <f>SUM(C4,C11,C42,C47,C19,C54,C70,C131,C170,C220,C229,C233,C237,C241,C246,C276,C294,C311)</f>
        <v>83561</v>
      </c>
      <c r="D333" s="214">
        <f>SUM(D4,D11,D42,D47,D19,D54,D70,D131,D170,D220,D229,D233,D237,D241,D246,D276,D294,D311)</f>
        <v>67310</v>
      </c>
      <c r="E333" s="186">
        <f t="shared" si="15"/>
        <v>-0.194</v>
      </c>
      <c r="F333" s="215" t="str">
        <f t="shared" si="16"/>
        <v>是</v>
      </c>
      <c r="G333" s="200"/>
    </row>
    <row r="334" ht="32" customHeight="1" spans="1:7">
      <c r="A334" s="231" t="s">
        <v>1806</v>
      </c>
      <c r="B334" s="232" t="s">
        <v>1066</v>
      </c>
      <c r="C334" s="109">
        <f>SUM(C335,C346,C348,C350:C351)</f>
        <v>1750</v>
      </c>
      <c r="D334" s="109">
        <f>SUM(D335,D346,D348,D350:D351)</f>
        <v>1860</v>
      </c>
      <c r="E334" s="100">
        <f t="shared" si="15"/>
        <v>0.063</v>
      </c>
      <c r="F334" s="215" t="str">
        <f t="shared" si="16"/>
        <v>是</v>
      </c>
      <c r="G334" s="233"/>
    </row>
    <row r="335" ht="32" hidden="1" customHeight="1" spans="1:7">
      <c r="A335" s="231" t="s">
        <v>1807</v>
      </c>
      <c r="B335" s="234" t="s">
        <v>1808</v>
      </c>
      <c r="C335" s="108">
        <f>SUM(C336:C345)</f>
        <v>0</v>
      </c>
      <c r="D335" s="108">
        <f>SUM(D336:D345)</f>
        <v>0</v>
      </c>
      <c r="E335" s="235">
        <f t="shared" si="15"/>
        <v>0</v>
      </c>
      <c r="F335" s="215" t="str">
        <f t="shared" si="16"/>
        <v>否</v>
      </c>
      <c r="G335" s="233"/>
    </row>
    <row r="336" ht="32" hidden="1" customHeight="1" spans="1:7">
      <c r="A336" s="231" t="s">
        <v>1809</v>
      </c>
      <c r="B336" s="222" t="s">
        <v>1810</v>
      </c>
      <c r="C336" s="236"/>
      <c r="D336" s="236"/>
      <c r="E336" s="235">
        <f t="shared" si="15"/>
        <v>0</v>
      </c>
      <c r="F336" s="215" t="str">
        <f t="shared" si="16"/>
        <v>否</v>
      </c>
      <c r="G336" s="233"/>
    </row>
    <row r="337" ht="32" hidden="1" customHeight="1" spans="1:7">
      <c r="A337" s="237" t="s">
        <v>1811</v>
      </c>
      <c r="B337" s="222" t="s">
        <v>1123</v>
      </c>
      <c r="C337" s="236"/>
      <c r="D337" s="236"/>
      <c r="E337" s="235">
        <f t="shared" si="15"/>
        <v>0</v>
      </c>
      <c r="F337" s="215" t="str">
        <f t="shared" si="16"/>
        <v>否</v>
      </c>
      <c r="G337" s="233"/>
    </row>
    <row r="338" ht="32" hidden="1" customHeight="1" spans="1:7">
      <c r="A338" s="237" t="s">
        <v>1812</v>
      </c>
      <c r="B338" s="222" t="s">
        <v>906</v>
      </c>
      <c r="C338" s="236"/>
      <c r="D338" s="236"/>
      <c r="E338" s="235">
        <f t="shared" si="15"/>
        <v>0</v>
      </c>
      <c r="F338" s="157" t="s">
        <v>1301</v>
      </c>
      <c r="G338" s="233"/>
    </row>
    <row r="339" ht="32" hidden="1" customHeight="1" spans="1:7">
      <c r="A339" s="237" t="s">
        <v>1813</v>
      </c>
      <c r="B339" s="222" t="s">
        <v>1124</v>
      </c>
      <c r="C339" s="236"/>
      <c r="D339" s="236"/>
      <c r="E339" s="235">
        <f t="shared" si="15"/>
        <v>0</v>
      </c>
      <c r="F339" s="157" t="s">
        <v>1301</v>
      </c>
      <c r="G339" s="233"/>
    </row>
    <row r="340" ht="32" hidden="1" customHeight="1" spans="1:7">
      <c r="A340" s="237" t="s">
        <v>1814</v>
      </c>
      <c r="B340" s="222" t="s">
        <v>908</v>
      </c>
      <c r="C340" s="236"/>
      <c r="D340" s="236"/>
      <c r="E340" s="235">
        <f t="shared" si="15"/>
        <v>0</v>
      </c>
      <c r="F340" s="157" t="s">
        <v>1301</v>
      </c>
      <c r="G340" s="233"/>
    </row>
    <row r="341" ht="32" hidden="1" customHeight="1" spans="1:7">
      <c r="A341" s="237" t="s">
        <v>1815</v>
      </c>
      <c r="B341" s="222" t="s">
        <v>1125</v>
      </c>
      <c r="C341" s="236"/>
      <c r="D341" s="236"/>
      <c r="E341" s="235">
        <f t="shared" si="15"/>
        <v>0</v>
      </c>
      <c r="F341" s="157" t="s">
        <v>1301</v>
      </c>
      <c r="G341" s="233"/>
    </row>
    <row r="342" ht="32" hidden="1" customHeight="1" spans="1:7">
      <c r="A342" s="237" t="s">
        <v>1816</v>
      </c>
      <c r="B342" s="222" t="s">
        <v>1126</v>
      </c>
      <c r="C342" s="236"/>
      <c r="D342" s="236"/>
      <c r="E342" s="235">
        <f t="shared" si="15"/>
        <v>0</v>
      </c>
      <c r="F342" s="157" t="s">
        <v>1301</v>
      </c>
      <c r="G342" s="233"/>
    </row>
    <row r="343" ht="32" hidden="1" customHeight="1" spans="1:7">
      <c r="A343" s="237" t="s">
        <v>1817</v>
      </c>
      <c r="B343" s="222" t="s">
        <v>909</v>
      </c>
      <c r="C343" s="236"/>
      <c r="D343" s="236"/>
      <c r="E343" s="235">
        <f t="shared" si="15"/>
        <v>0</v>
      </c>
      <c r="F343" s="157" t="s">
        <v>1301</v>
      </c>
      <c r="G343" s="233"/>
    </row>
    <row r="344" ht="32" hidden="1" customHeight="1" spans="1:7">
      <c r="A344" s="237" t="s">
        <v>1818</v>
      </c>
      <c r="B344" s="222" t="s">
        <v>1127</v>
      </c>
      <c r="C344" s="236"/>
      <c r="D344" s="236"/>
      <c r="E344" s="235">
        <f t="shared" si="15"/>
        <v>0</v>
      </c>
      <c r="F344" s="157" t="s">
        <v>1301</v>
      </c>
      <c r="G344" s="233"/>
    </row>
    <row r="345" ht="32" hidden="1" customHeight="1" spans="1:7">
      <c r="A345" s="237" t="s">
        <v>1819</v>
      </c>
      <c r="B345" s="222" t="s">
        <v>911</v>
      </c>
      <c r="C345" s="236"/>
      <c r="D345" s="236"/>
      <c r="E345" s="235">
        <f t="shared" si="15"/>
        <v>0</v>
      </c>
      <c r="F345" s="157" t="s">
        <v>1301</v>
      </c>
      <c r="G345" s="233"/>
    </row>
    <row r="346" ht="32" customHeight="1" spans="1:7">
      <c r="A346" s="237" t="s">
        <v>1820</v>
      </c>
      <c r="B346" s="234" t="s">
        <v>1133</v>
      </c>
      <c r="C346" s="108">
        <f>C347</f>
        <v>1750</v>
      </c>
      <c r="D346" s="108">
        <f>D347</f>
        <v>1860</v>
      </c>
      <c r="E346" s="235">
        <f t="shared" si="15"/>
        <v>0.063</v>
      </c>
      <c r="F346" s="215" t="str">
        <f>IF(LEN(A346)=3,"是",IF(B346&lt;&gt;"",IF(SUM(C346:D346)&lt;&gt;0,"是","否"),"是"))</f>
        <v>是</v>
      </c>
      <c r="G346" s="233"/>
    </row>
    <row r="347" ht="32" customHeight="1" spans="1:7">
      <c r="A347" s="237" t="s">
        <v>1821</v>
      </c>
      <c r="B347" s="238" t="s">
        <v>1822</v>
      </c>
      <c r="C347" s="236">
        <v>1750</v>
      </c>
      <c r="D347" s="236">
        <v>1860</v>
      </c>
      <c r="E347" s="235">
        <f t="shared" si="15"/>
        <v>0.063</v>
      </c>
      <c r="F347" s="215" t="str">
        <f>IF(LEN(A347)=3,"是",IF(B347&lt;&gt;"",IF(SUM(C347:D347)&lt;&gt;0,"是","否"),"是"))</f>
        <v>是</v>
      </c>
      <c r="G347" s="233"/>
    </row>
    <row r="348" ht="32" hidden="1" customHeight="1" spans="1:7">
      <c r="A348" s="239" t="s">
        <v>1823</v>
      </c>
      <c r="B348" s="234" t="s">
        <v>1136</v>
      </c>
      <c r="C348" s="240">
        <f>C349</f>
        <v>0</v>
      </c>
      <c r="D348" s="240">
        <f>D349</f>
        <v>0</v>
      </c>
      <c r="E348" s="235">
        <f t="shared" si="15"/>
        <v>0</v>
      </c>
      <c r="F348" s="215" t="str">
        <f t="shared" ref="F348:F357" si="18">IF(LEN(A348)=7,"是",IF(B348&lt;&gt;"",IF(SUM(C348:D348)&lt;&gt;0,"是","否"),"是"))</f>
        <v>否</v>
      </c>
      <c r="G348" s="233"/>
    </row>
    <row r="349" ht="32" customHeight="1" spans="1:7">
      <c r="A349" s="239" t="s">
        <v>1824</v>
      </c>
      <c r="B349" s="238" t="s">
        <v>1825</v>
      </c>
      <c r="C349" s="240"/>
      <c r="D349" s="240"/>
      <c r="E349" s="235">
        <f t="shared" si="15"/>
        <v>0</v>
      </c>
      <c r="F349" s="215" t="str">
        <f t="shared" si="18"/>
        <v>是</v>
      </c>
      <c r="G349" s="233"/>
    </row>
    <row r="350" ht="32" hidden="1" customHeight="1" spans="1:7">
      <c r="A350" s="239" t="s">
        <v>1826</v>
      </c>
      <c r="B350" s="234" t="s">
        <v>1827</v>
      </c>
      <c r="C350" s="236"/>
      <c r="D350" s="236"/>
      <c r="E350" s="235">
        <f t="shared" si="15"/>
        <v>0</v>
      </c>
      <c r="F350" s="215" t="str">
        <f t="shared" si="18"/>
        <v>否</v>
      </c>
      <c r="G350" s="233"/>
    </row>
    <row r="351" ht="32" hidden="1" customHeight="1" spans="1:7">
      <c r="A351" s="239" t="s">
        <v>1828</v>
      </c>
      <c r="B351" s="234" t="s">
        <v>1829</v>
      </c>
      <c r="C351" s="108">
        <f>SUM(C352:C354)</f>
        <v>0</v>
      </c>
      <c r="D351" s="108">
        <f>SUM(D352:D354)</f>
        <v>0</v>
      </c>
      <c r="E351" s="100">
        <f t="shared" si="15"/>
        <v>0</v>
      </c>
      <c r="F351" s="215" t="str">
        <f t="shared" si="18"/>
        <v>否</v>
      </c>
      <c r="G351" s="233"/>
    </row>
    <row r="352" ht="32" hidden="1" customHeight="1" spans="1:7">
      <c r="A352" s="231"/>
      <c r="B352" s="238" t="s">
        <v>1830</v>
      </c>
      <c r="C352" s="240"/>
      <c r="D352" s="240"/>
      <c r="E352" s="100">
        <f t="shared" si="15"/>
        <v>0</v>
      </c>
      <c r="F352" s="215" t="str">
        <f t="shared" si="18"/>
        <v>否</v>
      </c>
      <c r="G352" s="233"/>
    </row>
    <row r="353" ht="32" hidden="1" customHeight="1" spans="1:7">
      <c r="A353" s="231"/>
      <c r="B353" s="238" t="s">
        <v>1831</v>
      </c>
      <c r="C353" s="236"/>
      <c r="D353" s="236"/>
      <c r="E353" s="100">
        <f t="shared" si="15"/>
        <v>0</v>
      </c>
      <c r="F353" s="215" t="str">
        <f t="shared" si="18"/>
        <v>否</v>
      </c>
      <c r="G353" s="233"/>
    </row>
    <row r="354" ht="32" hidden="1" customHeight="1" spans="1:7">
      <c r="A354" s="231"/>
      <c r="B354" s="238" t="s">
        <v>1832</v>
      </c>
      <c r="C354" s="236"/>
      <c r="D354" s="236"/>
      <c r="E354" s="100">
        <f t="shared" si="15"/>
        <v>0</v>
      </c>
      <c r="F354" s="215" t="str">
        <f t="shared" si="18"/>
        <v>否</v>
      </c>
      <c r="G354" s="233"/>
    </row>
    <row r="355" ht="32" customHeight="1" spans="1:7">
      <c r="A355" s="241" t="s">
        <v>1833</v>
      </c>
      <c r="B355" s="242" t="s">
        <v>1834</v>
      </c>
      <c r="C355" s="109">
        <f>SUM(C356:C358)</f>
        <v>58333</v>
      </c>
      <c r="D355" s="109">
        <f>SUM(D356:D358)</f>
        <v>148100</v>
      </c>
      <c r="E355" s="235">
        <f t="shared" si="15"/>
        <v>1.539</v>
      </c>
      <c r="F355" s="215" t="str">
        <f t="shared" si="18"/>
        <v>是</v>
      </c>
      <c r="G355" s="233"/>
    </row>
    <row r="356" ht="32" customHeight="1" spans="1:7">
      <c r="A356" s="231"/>
      <c r="B356" s="234" t="s">
        <v>1153</v>
      </c>
      <c r="C356" s="240">
        <v>5933</v>
      </c>
      <c r="D356" s="240">
        <v>17100</v>
      </c>
      <c r="E356" s="235">
        <f t="shared" si="15"/>
        <v>1.882</v>
      </c>
      <c r="F356" s="215" t="str">
        <f t="shared" si="18"/>
        <v>是</v>
      </c>
      <c r="G356" s="233"/>
    </row>
    <row r="357" ht="32" customHeight="1" spans="1:7">
      <c r="A357" s="231"/>
      <c r="B357" s="234" t="s">
        <v>1154</v>
      </c>
      <c r="C357" s="236">
        <v>52400</v>
      </c>
      <c r="D357" s="236">
        <v>131000</v>
      </c>
      <c r="E357" s="235">
        <f t="shared" si="15"/>
        <v>1.5</v>
      </c>
      <c r="F357" s="215" t="str">
        <f t="shared" si="18"/>
        <v>是</v>
      </c>
      <c r="G357" s="233"/>
    </row>
    <row r="358" ht="32" customHeight="1" spans="1:7">
      <c r="A358" s="239"/>
      <c r="B358" s="243" t="s">
        <v>1155</v>
      </c>
      <c r="C358" s="236"/>
      <c r="D358" s="236"/>
      <c r="E358" s="235"/>
      <c r="F358" s="215" t="s">
        <v>1298</v>
      </c>
      <c r="G358" s="233"/>
    </row>
    <row r="359" ht="32" hidden="1" customHeight="1" spans="1:7">
      <c r="A359" s="241"/>
      <c r="B359" s="242" t="s">
        <v>1160</v>
      </c>
      <c r="C359" s="244">
        <v>0</v>
      </c>
      <c r="D359" s="244">
        <v>0</v>
      </c>
      <c r="E359" s="235">
        <f>IF(C359&lt;0,"",IFERROR(D359/C359-1,0))</f>
        <v>0</v>
      </c>
      <c r="F359" s="215" t="str">
        <f>IF(LEN(A359)=7,"是",IF(B359&lt;&gt;"",IF(SUM(C359:D359)&lt;&gt;0,"是","否"),"是"))</f>
        <v>否</v>
      </c>
      <c r="G359" s="233"/>
    </row>
    <row r="360" ht="32" customHeight="1" spans="1:7">
      <c r="A360" s="245"/>
      <c r="B360" s="246" t="s">
        <v>1161</v>
      </c>
      <c r="C360" s="109">
        <f>SUM(C333:C334,C355,C359)</f>
        <v>143644</v>
      </c>
      <c r="D360" s="109">
        <f>SUM(D333:D334,D355,D359)</f>
        <v>217270</v>
      </c>
      <c r="E360" s="100">
        <f>IF(C360&lt;0,"",IFERROR(D360/C360-1,0))</f>
        <v>0.513</v>
      </c>
      <c r="F360" s="215" t="str">
        <f>IF(LEN(A360)=7,"是",IF(B360&lt;&gt;"",IF(SUM(C360:D360)&lt;&gt;0,"是","否"),"是"))</f>
        <v>是</v>
      </c>
      <c r="G360" s="233"/>
    </row>
  </sheetData>
  <autoFilter ref="A3:G360">
    <filterColumn colId="5">
      <customFilters>
        <customFilter operator="equal" val="是"/>
      </customFilters>
    </filterColumn>
    <extLst/>
  </autoFilter>
  <mergeCells count="1">
    <mergeCell ref="B1:E1"/>
  </mergeCells>
  <conditionalFormatting sqref="B358">
    <cfRule type="expression" dxfId="1" priority="3" stopIfTrue="1">
      <formula>"len($A:$A)=3"</formula>
    </cfRule>
    <cfRule type="expression" dxfId="1" priority="2" stopIfTrue="1">
      <formula>"len($A:$A)=3"</formula>
    </cfRule>
    <cfRule type="expression" dxfId="1" priority="1" stopIfTrue="1">
      <formula>"len($A:$A)=3"</formula>
    </cfRule>
  </conditionalFormatting>
  <conditionalFormatting sqref="B355 B359">
    <cfRule type="expression" dxfId="1" priority="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00B0F0"/>
  </sheetPr>
  <dimension ref="A1:E15"/>
  <sheetViews>
    <sheetView showGridLines="0" showZeros="0" view="pageBreakPreview" zoomScaleNormal="100" workbookViewId="0">
      <selection activeCell="C6" sqref="C6"/>
    </sheetView>
  </sheetViews>
  <sheetFormatPr defaultColWidth="9" defaultRowHeight="14.4" outlineLevelCol="4"/>
  <cols>
    <col min="1" max="1" width="52.1296296296296" style="176" customWidth="1"/>
    <col min="2" max="4" width="20.6296296296296" customWidth="1"/>
    <col min="5" max="5" width="9" hidden="1" customWidth="1"/>
  </cols>
  <sheetData>
    <row r="1" s="175" customFormat="1" ht="45" customHeight="1" spans="1:5">
      <c r="A1" s="177" t="s">
        <v>1835</v>
      </c>
      <c r="B1" s="177"/>
      <c r="C1" s="177"/>
      <c r="D1" s="177"/>
      <c r="E1" s="178"/>
    </row>
    <row r="2" ht="20.1" customHeight="1" spans="1:5">
      <c r="A2" s="179"/>
      <c r="B2" s="180"/>
      <c r="C2" s="181"/>
      <c r="D2" s="181" t="s">
        <v>1</v>
      </c>
      <c r="E2" s="176"/>
    </row>
    <row r="3" ht="45" customHeight="1" spans="1:5">
      <c r="A3" s="125" t="s">
        <v>1196</v>
      </c>
      <c r="B3" s="73" t="s">
        <v>4</v>
      </c>
      <c r="C3" s="73" t="s">
        <v>5</v>
      </c>
      <c r="D3" s="73" t="s">
        <v>6</v>
      </c>
      <c r="E3" s="182" t="s">
        <v>7</v>
      </c>
    </row>
    <row r="4" ht="36" customHeight="1" spans="1:5">
      <c r="A4" s="183" t="s">
        <v>1836</v>
      </c>
      <c r="B4" s="184"/>
      <c r="C4" s="185">
        <v>11</v>
      </c>
      <c r="D4" s="186" t="str">
        <f>IF(B4&lt;&gt;0,IF((C4/B4-1)&lt;-30%,"",IF((C4/B4-1)&gt;150%,"",C4/B4-1)),"")</f>
        <v/>
      </c>
      <c r="E4" s="187" t="str">
        <f>IF(A4&lt;&gt;"",IF(SUM(B4:C4)&lt;&gt;0,"是","否"),"是")</f>
        <v>是</v>
      </c>
    </row>
    <row r="5" ht="36" customHeight="1" spans="1:5">
      <c r="A5" s="183" t="s">
        <v>1837</v>
      </c>
      <c r="B5" s="185"/>
      <c r="C5" s="185"/>
      <c r="D5" s="186" t="str">
        <f t="shared" ref="D4:D15" si="0">IF(B5&lt;&gt;0,IF((C5/B5-1)&lt;-30%,"",IF((C5/B5-1)&gt;150%,"",C5/B5-1)),"")</f>
        <v/>
      </c>
      <c r="E5" s="187" t="str">
        <f t="shared" ref="E5:E15" si="1">IF(A5&lt;&gt;"",IF(SUM(B5:C5)&lt;&gt;0,"是","否"),"是")</f>
        <v>否</v>
      </c>
    </row>
    <row r="6" ht="36" customHeight="1" spans="1:5">
      <c r="A6" s="183" t="s">
        <v>1838</v>
      </c>
      <c r="B6" s="185"/>
      <c r="C6" s="185"/>
      <c r="D6" s="186" t="str">
        <f t="shared" si="0"/>
        <v/>
      </c>
      <c r="E6" s="187" t="str">
        <f t="shared" si="1"/>
        <v>否</v>
      </c>
    </row>
    <row r="7" ht="36" customHeight="1" spans="1:5">
      <c r="A7" s="188" t="s">
        <v>1839</v>
      </c>
      <c r="B7" s="185">
        <v>2000</v>
      </c>
      <c r="C7" s="185">
        <v>250</v>
      </c>
      <c r="D7" s="186" t="str">
        <f t="shared" si="0"/>
        <v/>
      </c>
      <c r="E7" s="189" t="str">
        <f t="shared" si="1"/>
        <v>是</v>
      </c>
    </row>
    <row r="8" ht="36" customHeight="1" spans="1:5">
      <c r="A8" s="183" t="s">
        <v>1840</v>
      </c>
      <c r="B8" s="185">
        <v>1500</v>
      </c>
      <c r="C8" s="185">
        <v>3000</v>
      </c>
      <c r="D8" s="186">
        <f t="shared" si="0"/>
        <v>1</v>
      </c>
      <c r="E8" s="187" t="str">
        <f t="shared" si="1"/>
        <v>是</v>
      </c>
    </row>
    <row r="9" ht="36" customHeight="1" spans="1:5">
      <c r="A9" s="183" t="s">
        <v>1841</v>
      </c>
      <c r="B9" s="185"/>
      <c r="C9" s="185"/>
      <c r="D9" s="186" t="str">
        <f t="shared" si="0"/>
        <v/>
      </c>
      <c r="E9" s="187" t="str">
        <f t="shared" si="1"/>
        <v>否</v>
      </c>
    </row>
    <row r="10" ht="36" customHeight="1" spans="1:5">
      <c r="A10" s="188" t="s">
        <v>1842</v>
      </c>
      <c r="B10" s="185"/>
      <c r="C10" s="185"/>
      <c r="D10" s="186" t="str">
        <f t="shared" si="0"/>
        <v/>
      </c>
      <c r="E10" s="189" t="str">
        <f t="shared" si="1"/>
        <v>否</v>
      </c>
    </row>
    <row r="11" ht="36" customHeight="1" spans="1:5">
      <c r="A11" s="183" t="s">
        <v>1843</v>
      </c>
      <c r="B11" s="185">
        <v>1500</v>
      </c>
      <c r="C11" s="185">
        <v>2739</v>
      </c>
      <c r="D11" s="186">
        <f t="shared" si="0"/>
        <v>0.826</v>
      </c>
      <c r="E11" s="187" t="str">
        <f t="shared" si="1"/>
        <v>是</v>
      </c>
    </row>
    <row r="12" ht="36" customHeight="1" spans="1:5">
      <c r="A12" s="188" t="s">
        <v>1844</v>
      </c>
      <c r="B12" s="185"/>
      <c r="C12" s="185"/>
      <c r="D12" s="186" t="str">
        <f t="shared" si="0"/>
        <v/>
      </c>
      <c r="E12" s="189" t="str">
        <f t="shared" si="1"/>
        <v>否</v>
      </c>
    </row>
    <row r="13" ht="36" customHeight="1" spans="1:5">
      <c r="A13" s="188" t="s">
        <v>1845</v>
      </c>
      <c r="B13" s="190"/>
      <c r="C13" s="190"/>
      <c r="D13" s="186" t="str">
        <f t="shared" si="0"/>
        <v/>
      </c>
      <c r="E13" s="189" t="str">
        <f t="shared" si="1"/>
        <v>否</v>
      </c>
    </row>
    <row r="14" ht="36" customHeight="1" spans="1:5">
      <c r="A14" s="188" t="s">
        <v>1846</v>
      </c>
      <c r="B14" s="190"/>
      <c r="C14" s="190"/>
      <c r="D14" s="186" t="str">
        <f t="shared" si="0"/>
        <v/>
      </c>
      <c r="E14" s="189" t="str">
        <f t="shared" si="1"/>
        <v>否</v>
      </c>
    </row>
    <row r="15" ht="36" customHeight="1" spans="1:5">
      <c r="A15" s="191" t="s">
        <v>1847</v>
      </c>
      <c r="B15" s="192">
        <f>SUM(B4:B14)</f>
        <v>5000</v>
      </c>
      <c r="C15" s="192">
        <f>SUM(C4:C14)</f>
        <v>6000</v>
      </c>
      <c r="D15" s="186">
        <f t="shared" si="0"/>
        <v>0.2</v>
      </c>
      <c r="E15" s="187" t="str">
        <f t="shared" si="1"/>
        <v>是</v>
      </c>
    </row>
  </sheetData>
  <mergeCells count="1">
    <mergeCell ref="A1:D1"/>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23</vt:i4>
      </vt:variant>
    </vt:vector>
  </HeadingPairs>
  <TitlesOfParts>
    <vt:vector size="23" baseType="lpstr">
      <vt:lpstr>1-1芒市本级一般公共预算收入情况表</vt:lpstr>
      <vt:lpstr>1-2芒市本级一般公共预算支出情况表（公开到项级）</vt:lpstr>
      <vt:lpstr>1-3 芒市本级一般公共预算基本支出情况表（公开到款级）</vt:lpstr>
      <vt:lpstr>1-4芒市本级一般公共预算支出表（州（市）对下转移支付项目）</vt:lpstr>
      <vt:lpstr>1-5芒市分地区税收返还和转移支付预算表</vt:lpstr>
      <vt:lpstr>1-6芒市本级“三公”经费预算财政拨款情况统计表</vt:lpstr>
      <vt:lpstr>2-1 芒市本级政府性基金预算收入情况表</vt:lpstr>
      <vt:lpstr>2-2芒市本级政府性基金预算支出情况表（公开到项级）</vt:lpstr>
      <vt:lpstr>2-3芒市本级政府性基金支出表（州（市）对下转移支付）</vt:lpstr>
      <vt:lpstr>3-1 芒市本级国有资本经营收入预算情况表</vt:lpstr>
      <vt:lpstr>3-2 芒市本级国有资本经营支出预算情况表（公开到项级）</vt:lpstr>
      <vt:lpstr>3-3 芒市国有资本经营预算转移支付表 （分地区）</vt:lpstr>
      <vt:lpstr>3-4 国有资本经营预算转移支付表（分项目）</vt:lpstr>
      <vt:lpstr>4-1芒市本级社会保险基金收入预算情况表</vt:lpstr>
      <vt:lpstr>4-2芒市本级社会保险基金支出预算情况表</vt:lpstr>
      <vt:lpstr>5-1   2025年地方政府债务限额及余额预算情况表</vt:lpstr>
      <vt:lpstr>5-2  本级2025年地方政府一般债务余额情况表</vt:lpstr>
      <vt:lpstr>5-3 本级2025年地方政府专项债务余额情况表（本级）</vt:lpstr>
      <vt:lpstr>5-4 地方政府债券发行及还本付息情况表</vt:lpstr>
      <vt:lpstr>5-5 芒市本级2026年政府专项债务限额和余额情况表</vt:lpstr>
      <vt:lpstr>5-6 2026年年初新增地方政府债券资金安排表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SNQ</cp:lastModifiedBy>
  <dcterms:created xsi:type="dcterms:W3CDTF">2006-09-16T00:00:00Z</dcterms:created>
  <cp:lastPrinted>2020-05-07T10:46:00Z</cp:lastPrinted>
  <dcterms:modified xsi:type="dcterms:W3CDTF">2026-02-02T06:56:06Z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