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Sheet1!$A$4:$S$49</definedName>
  </definedNames>
  <calcPr calcId="144525" concurrentCalc="0"/>
</workbook>
</file>

<file path=xl/sharedStrings.xml><?xml version="1.0" encoding="utf-8"?>
<sst xmlns="http://schemas.openxmlformats.org/spreadsheetml/2006/main" count="77">
  <si>
    <t>芒市2024年10月财政衔接推进乡村振兴补助资金收支情况表（截至2024年10月31日）</t>
  </si>
  <si>
    <t>序号</t>
  </si>
  <si>
    <t>项目实施单位</t>
  </si>
  <si>
    <t>项目名称</t>
  </si>
  <si>
    <t>到位金额（万元）</t>
  </si>
  <si>
    <t>已支出金额（万元）</t>
  </si>
  <si>
    <t>未支出金额（万元）</t>
  </si>
  <si>
    <t>支出进度</t>
  </si>
  <si>
    <t>小计</t>
  </si>
  <si>
    <t>中央</t>
  </si>
  <si>
    <t>省级</t>
  </si>
  <si>
    <t>州级</t>
  </si>
  <si>
    <t>市级</t>
  </si>
  <si>
    <t>芒市合计</t>
  </si>
  <si>
    <t>芒市农业农村局</t>
  </si>
  <si>
    <t>芒市2024年烟区基础设施建设项目</t>
  </si>
  <si>
    <t>芒市风平镇法帕村农作物秸秆回收加工饲料厂建设项目</t>
  </si>
  <si>
    <t>2024年脱贫人口小额信贷贴息</t>
  </si>
  <si>
    <t>芒市2024年雨露计划</t>
  </si>
  <si>
    <t>农产品“三品一标”认证奖补项目</t>
  </si>
  <si>
    <t>芒市2024年农村公厕建设项目</t>
  </si>
  <si>
    <t>芒市2024年支持联农带农新型农业经营主体奖补项目</t>
  </si>
  <si>
    <t>芒市农业农村局小计</t>
  </si>
  <si>
    <t>芒市民族宗教事务局</t>
  </si>
  <si>
    <t>芒市民族村寨提升建设项目</t>
  </si>
  <si>
    <t>芒市民族宗教事务局小计</t>
  </si>
  <si>
    <t>芒市林业和草原局</t>
  </si>
  <si>
    <t>芒市草果良种良法种植示范基地建设项目</t>
  </si>
  <si>
    <t>芒市林业和草原局小计</t>
  </si>
  <si>
    <t>芒市人力资源和社会保障局</t>
  </si>
  <si>
    <t>芒市2024年监测对象乡村公益性岗位</t>
  </si>
  <si>
    <t>芒市脱贫人口和监测对象跨省务工一次性交通补助</t>
  </si>
  <si>
    <t>芒市人力资源和社会保障局小计</t>
  </si>
  <si>
    <t>芒市镇人民政府</t>
  </si>
  <si>
    <t>芒市镇回贤村民小组灌溉沟渠建设项目</t>
  </si>
  <si>
    <t>芒市镇河心场村同心茶叶合作社提质增效建设项目</t>
  </si>
  <si>
    <t>芒市芒市镇河心场村2024年以工代赈项目</t>
  </si>
  <si>
    <t>芒市镇普照村饮水工程</t>
  </si>
  <si>
    <t>芒满村乡村集市建设项目</t>
  </si>
  <si>
    <t>芒市镇人民政府小计</t>
  </si>
  <si>
    <t>勐戛镇人民政府</t>
  </si>
  <si>
    <t>勐戛镇勐戛村等9个村食品加工厂建设项目</t>
  </si>
  <si>
    <t>勐戛镇人民政府小计</t>
  </si>
  <si>
    <t>轩岗乡人民政府</t>
  </si>
  <si>
    <t>芒市轩岗乡平安寨、如意村、江锦村污水治理工程</t>
  </si>
  <si>
    <t>轩岗乡芹菜塘村宏福小组村内基础设施建设项目</t>
  </si>
  <si>
    <t>轩岗乡丙茂村拉卡小组人居环境提升项目</t>
  </si>
  <si>
    <t>轩岗乡人民政府小计</t>
  </si>
  <si>
    <t>西山乡人民政府</t>
  </si>
  <si>
    <t>西山乡营盘村等3个村苗木培育基地建设项目</t>
  </si>
  <si>
    <t>西山乡弄丙村委会坚果加工厂（二期）建设项目</t>
  </si>
  <si>
    <t>芒市西山乡邦角村产业发展高效节水灌溉建设项目</t>
  </si>
  <si>
    <t>西山乡人民政府小计</t>
  </si>
  <si>
    <t>三台山乡人民政府</t>
  </si>
  <si>
    <t>三台山乡坚果分拣中心</t>
  </si>
  <si>
    <t>芒市三台山乡勐丹村甘蔗示范基地</t>
  </si>
  <si>
    <t>三台山乡人民政府小计</t>
  </si>
  <si>
    <t>五岔路乡人民政府</t>
  </si>
  <si>
    <t>五岔路乡新寨村崃峨小组内道路硬化项目及附属设施建设项目</t>
  </si>
  <si>
    <t>芒蚌村千亩连片果园灌溉引水建设项目</t>
  </si>
  <si>
    <t>五岔路乡人民政府小计</t>
  </si>
  <si>
    <t>遮放农场社区管委会</t>
  </si>
  <si>
    <t>遮放农场精品咖啡生产线建设项目</t>
  </si>
  <si>
    <t>遮放农场人民政府小计</t>
  </si>
  <si>
    <t>中山乡人民政府</t>
  </si>
  <si>
    <t>中山乡福兴村边坡防护工程</t>
  </si>
  <si>
    <t>中山乡人民政府小计</t>
  </si>
  <si>
    <t>芒海镇人民政府</t>
  </si>
  <si>
    <t>芒海镇坚果初加工基地二期建设项目</t>
  </si>
  <si>
    <t>芒海镇人民政府小计</t>
  </si>
  <si>
    <t>风平镇人民政府</t>
  </si>
  <si>
    <t>那目食用菌种植基地提质增效项目</t>
  </si>
  <si>
    <t>拉老村宜居宜业和美乡村建设项目</t>
  </si>
  <si>
    <t>风平镇人民政府小计</t>
  </si>
  <si>
    <t>芒市水利局</t>
  </si>
  <si>
    <t>遮放镇河边寨小型拦水坝建设项目</t>
  </si>
  <si>
    <t>芒市水利局小计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</si>
</sst>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"/>
    <numFmt numFmtId="177" formatCode="0.0000_);[Red]\(0.0000\)"/>
    <numFmt numFmtId="178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6"/>
      <color theme="1"/>
      <name val="方正小标宋_GBK"/>
      <charset val="134"/>
    </font>
    <font>
      <sz val="10"/>
      <name val="方正仿宋_GBK"/>
      <charset val="0"/>
    </font>
    <font>
      <sz val="10"/>
      <name val="方正仿宋_GBK"/>
      <charset val="134"/>
    </font>
    <font>
      <sz val="11"/>
      <name val="方正仿宋_GBK"/>
      <charset val="134"/>
    </font>
    <font>
      <sz val="10"/>
      <color theme="1"/>
      <name val="方正仿宋_GBK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21" fillId="18" borderId="4" applyNumberFormat="0" applyAlignment="0" applyProtection="0">
      <alignment vertical="center"/>
    </xf>
    <xf numFmtId="0" fontId="22" fillId="21" borderId="8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0" fontId="0" fillId="0" borderId="0" xfId="11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11" applyNumberFormat="1" applyAlignment="1">
      <alignment horizontal="center" vertical="center"/>
    </xf>
    <xf numFmtId="0" fontId="0" fillId="0" borderId="1" xfId="11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49" fontId="4" fillId="0" borderId="1" xfId="0" applyNumberFormat="1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2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78" fontId="1" fillId="0" borderId="1" xfId="0" applyNumberFormat="1" applyFont="1" applyBorder="1" applyAlignment="1">
      <alignment horizontal="right" vertical="center"/>
    </xf>
    <xf numFmtId="178" fontId="1" fillId="0" borderId="1" xfId="0" applyNumberFormat="1" applyFont="1" applyFill="1" applyBorder="1" applyAlignment="1">
      <alignment horizontal="right" vertical="center"/>
    </xf>
    <xf numFmtId="176" fontId="4" fillId="2" borderId="1" xfId="0" applyNumberFormat="1" applyFont="1" applyFill="1" applyBorder="1" applyAlignment="1">
      <alignment horizontal="right" vertical="center" shrinkToFit="1"/>
    </xf>
    <xf numFmtId="0" fontId="1" fillId="2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B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61620\Documents\WeChat%20Files\wxid_98w7igpkjgeu12\FileStorage\File\2024-09\(&#25130;&#27490;2024-9-27)2016-2024&#24180;&#25206;&#36139;&#28041;&#20892;&#36164;&#37329;&#65288;&#25972;&#21512;&#26041;&#26696;&#35843;&#25972;&#21518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6年扶贫 (调整前)"/>
      <sheetName val="2016年扶贫（调整后）"/>
      <sheetName val="2017年扶贫2021.7.28"/>
      <sheetName val="2017年整合资金（扣除专项后筛选锁定）"/>
      <sheetName val="2018年扶贫2021.7.28"/>
      <sheetName val="2018年整合资金（扣除专项后筛选锁定）"/>
      <sheetName val="2019年扶贫2021.7.28"/>
      <sheetName val="2020年扶贫2021.11.30"/>
      <sheetName val="2021年扶贫2024.3.8"/>
      <sheetName val="2022年涉农整合2.7"/>
      <sheetName val="2023年涉农整合9.27"/>
      <sheetName val="2024年衔接资金9.27"/>
      <sheetName val="李凯用2023"/>
      <sheetName val="李凯用2024"/>
      <sheetName val="1111"/>
      <sheetName val="2014-2023年扶贫资金投入情况表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E1" t="str">
            <v>项目名称</v>
          </cell>
        </row>
        <row r="2">
          <cell r="H2" t="str">
            <v>中央</v>
          </cell>
          <cell r="I2" t="str">
            <v>省级</v>
          </cell>
          <cell r="J2" t="str">
            <v>州级</v>
          </cell>
          <cell r="K2" t="str">
            <v>市级</v>
          </cell>
        </row>
        <row r="2">
          <cell r="N2" t="str">
            <v>省级</v>
          </cell>
          <cell r="O2" t="str">
            <v>州级</v>
          </cell>
          <cell r="P2" t="str">
            <v>市级</v>
          </cell>
        </row>
        <row r="3">
          <cell r="E3" t="str">
            <v>合计：</v>
          </cell>
        </row>
        <row r="3">
          <cell r="H3">
            <v>6640</v>
          </cell>
          <cell r="I3">
            <v>2234</v>
          </cell>
          <cell r="J3">
            <v>50</v>
          </cell>
          <cell r="K3">
            <v>152.62</v>
          </cell>
        </row>
        <row r="3">
          <cell r="N3">
            <v>1676.19964</v>
          </cell>
          <cell r="O3">
            <v>0</v>
          </cell>
          <cell r="P3">
            <v>150.31</v>
          </cell>
        </row>
        <row r="4">
          <cell r="E4" t="str">
            <v>芒市2024年烟区基础设施建设项目</v>
          </cell>
        </row>
        <row r="4">
          <cell r="H4">
            <v>550</v>
          </cell>
          <cell r="I4">
            <v>0</v>
          </cell>
          <cell r="J4">
            <v>0</v>
          </cell>
          <cell r="K4">
            <v>140</v>
          </cell>
        </row>
        <row r="4">
          <cell r="N4">
            <v>0</v>
          </cell>
          <cell r="O4">
            <v>0</v>
          </cell>
          <cell r="P4">
            <v>140</v>
          </cell>
        </row>
        <row r="5">
          <cell r="E5" t="str">
            <v>勐戛镇勐戛村等9个村食品加工厂建设项目</v>
          </cell>
        </row>
        <row r="5">
          <cell r="H5">
            <v>500</v>
          </cell>
          <cell r="I5">
            <v>240</v>
          </cell>
          <cell r="J5">
            <v>0</v>
          </cell>
          <cell r="K5">
            <v>0</v>
          </cell>
        </row>
        <row r="5">
          <cell r="N5">
            <v>240</v>
          </cell>
          <cell r="O5">
            <v>0</v>
          </cell>
          <cell r="P5">
            <v>0</v>
          </cell>
        </row>
        <row r="6">
          <cell r="E6" t="str">
            <v>西山乡营盘村等3个村苗木培育基地建设项目</v>
          </cell>
        </row>
        <row r="6">
          <cell r="H6">
            <v>500</v>
          </cell>
          <cell r="I6">
            <v>190</v>
          </cell>
          <cell r="J6">
            <v>0</v>
          </cell>
          <cell r="K6">
            <v>0</v>
          </cell>
        </row>
        <row r="6">
          <cell r="N6">
            <v>152.43464</v>
          </cell>
          <cell r="O6">
            <v>0</v>
          </cell>
          <cell r="P6">
            <v>0</v>
          </cell>
        </row>
        <row r="7">
          <cell r="E7" t="str">
            <v>五岔路乡新寨村崃峨小组内道路硬化项目及附属设施建设项目</v>
          </cell>
        </row>
        <row r="7">
          <cell r="H7">
            <v>460</v>
          </cell>
          <cell r="I7">
            <v>0</v>
          </cell>
          <cell r="J7">
            <v>0</v>
          </cell>
          <cell r="K7">
            <v>0</v>
          </cell>
        </row>
        <row r="7">
          <cell r="N7">
            <v>0</v>
          </cell>
          <cell r="O7">
            <v>0</v>
          </cell>
          <cell r="P7">
            <v>0</v>
          </cell>
        </row>
        <row r="8">
          <cell r="E8" t="str">
            <v>三台山乡坚果分拣中心</v>
          </cell>
        </row>
        <row r="8">
          <cell r="H8">
            <v>400</v>
          </cell>
          <cell r="I8">
            <v>340</v>
          </cell>
          <cell r="J8">
            <v>0</v>
          </cell>
          <cell r="K8">
            <v>0</v>
          </cell>
        </row>
        <row r="8">
          <cell r="N8">
            <v>268.4</v>
          </cell>
          <cell r="O8">
            <v>0</v>
          </cell>
          <cell r="P8">
            <v>0</v>
          </cell>
        </row>
        <row r="9">
          <cell r="E9" t="str">
            <v>芒市草果良种良法种植示范基地建设项目</v>
          </cell>
        </row>
        <row r="9">
          <cell r="H9">
            <v>398</v>
          </cell>
          <cell r="I9">
            <v>0</v>
          </cell>
          <cell r="J9">
            <v>0</v>
          </cell>
          <cell r="K9">
            <v>0</v>
          </cell>
        </row>
        <row r="9">
          <cell r="N9">
            <v>0</v>
          </cell>
          <cell r="O9">
            <v>0</v>
          </cell>
          <cell r="P9">
            <v>0</v>
          </cell>
        </row>
        <row r="10">
          <cell r="E10" t="str">
            <v>芒市轩岗乡平安寨、如意村、江锦村污水治理工程</v>
          </cell>
        </row>
        <row r="10">
          <cell r="H10">
            <v>372.12</v>
          </cell>
          <cell r="I10">
            <v>0</v>
          </cell>
          <cell r="J10">
            <v>0</v>
          </cell>
          <cell r="K10">
            <v>0</v>
          </cell>
        </row>
        <row r="10">
          <cell r="N10">
            <v>0</v>
          </cell>
          <cell r="O10">
            <v>0</v>
          </cell>
          <cell r="P10">
            <v>0</v>
          </cell>
        </row>
        <row r="11">
          <cell r="E11" t="str">
            <v>2024年脱贫人口小额信贷贴息</v>
          </cell>
        </row>
        <row r="11">
          <cell r="H11">
            <v>360</v>
          </cell>
          <cell r="I11">
            <v>0</v>
          </cell>
          <cell r="J11">
            <v>0</v>
          </cell>
          <cell r="K11">
            <v>0</v>
          </cell>
        </row>
        <row r="11">
          <cell r="N11">
            <v>0</v>
          </cell>
          <cell r="O11">
            <v>0</v>
          </cell>
          <cell r="P11">
            <v>0</v>
          </cell>
        </row>
        <row r="12">
          <cell r="E12" t="str">
            <v>芒市三台山乡勐丹村甘蔗示范基地</v>
          </cell>
        </row>
        <row r="12">
          <cell r="H12">
            <v>350</v>
          </cell>
          <cell r="I12">
            <v>0</v>
          </cell>
          <cell r="J12">
            <v>0</v>
          </cell>
          <cell r="K12">
            <v>0</v>
          </cell>
        </row>
        <row r="12">
          <cell r="N12">
            <v>0</v>
          </cell>
          <cell r="O12">
            <v>0</v>
          </cell>
          <cell r="P12">
            <v>0</v>
          </cell>
        </row>
        <row r="13">
          <cell r="E13" t="str">
            <v>芒市芒市镇河心场村2024年以工代赈项目</v>
          </cell>
        </row>
        <row r="13">
          <cell r="H13">
            <v>244</v>
          </cell>
          <cell r="I13">
            <v>196</v>
          </cell>
          <cell r="J13">
            <v>0</v>
          </cell>
          <cell r="K13">
            <v>0</v>
          </cell>
        </row>
        <row r="13">
          <cell r="N13">
            <v>196</v>
          </cell>
          <cell r="O13">
            <v>0</v>
          </cell>
          <cell r="P13">
            <v>0</v>
          </cell>
        </row>
        <row r="14">
          <cell r="E14" t="str">
            <v>遮放农场精品咖啡生产线建设项目</v>
          </cell>
        </row>
        <row r="14">
          <cell r="H14">
            <v>241</v>
          </cell>
          <cell r="I14">
            <v>0</v>
          </cell>
          <cell r="J14">
            <v>0</v>
          </cell>
          <cell r="K14">
            <v>2.31</v>
          </cell>
        </row>
        <row r="14">
          <cell r="N14">
            <v>0</v>
          </cell>
          <cell r="O14">
            <v>0</v>
          </cell>
          <cell r="P14">
            <v>0</v>
          </cell>
        </row>
        <row r="15">
          <cell r="E15" t="str">
            <v>芒市2024年雨露计划</v>
          </cell>
        </row>
        <row r="15">
          <cell r="H15">
            <v>350</v>
          </cell>
          <cell r="I15">
            <v>0</v>
          </cell>
          <cell r="J15">
            <v>0</v>
          </cell>
          <cell r="K15">
            <v>0</v>
          </cell>
        </row>
        <row r="15">
          <cell r="N15">
            <v>0</v>
          </cell>
          <cell r="O15">
            <v>0</v>
          </cell>
          <cell r="P15">
            <v>0</v>
          </cell>
        </row>
        <row r="16">
          <cell r="E16" t="str">
            <v>芒市风平镇法帕村农作物秸秆回收加工饲料厂建设项目</v>
          </cell>
        </row>
        <row r="16">
          <cell r="H16">
            <v>122.68</v>
          </cell>
          <cell r="I16">
            <v>0</v>
          </cell>
          <cell r="J16">
            <v>0</v>
          </cell>
          <cell r="K16">
            <v>5</v>
          </cell>
        </row>
        <row r="16">
          <cell r="N16">
            <v>0</v>
          </cell>
          <cell r="O16">
            <v>0</v>
          </cell>
          <cell r="P16">
            <v>5</v>
          </cell>
        </row>
        <row r="17">
          <cell r="E17" t="str">
            <v>芒市镇回贤村民小组灌溉沟渠建设项目</v>
          </cell>
        </row>
        <row r="17">
          <cell r="H17">
            <v>120</v>
          </cell>
          <cell r="I17">
            <v>0</v>
          </cell>
          <cell r="J17">
            <v>0</v>
          </cell>
          <cell r="K17">
            <v>0</v>
          </cell>
        </row>
        <row r="17">
          <cell r="N17">
            <v>0</v>
          </cell>
          <cell r="O17">
            <v>0</v>
          </cell>
          <cell r="P17">
            <v>0</v>
          </cell>
        </row>
        <row r="18">
          <cell r="E18" t="str">
            <v>轩岗乡芹菜塘村宏福小组村内基础设施建设项目</v>
          </cell>
        </row>
        <row r="18">
          <cell r="H18">
            <v>113</v>
          </cell>
          <cell r="I18">
            <v>0</v>
          </cell>
          <cell r="J18">
            <v>0</v>
          </cell>
          <cell r="K18">
            <v>0</v>
          </cell>
        </row>
        <row r="18">
          <cell r="N18">
            <v>0</v>
          </cell>
          <cell r="O18">
            <v>0</v>
          </cell>
          <cell r="P18">
            <v>0</v>
          </cell>
        </row>
        <row r="19">
          <cell r="E19" t="str">
            <v>芒市镇河心场村同心茶叶合作社提质增效建设项目</v>
          </cell>
        </row>
        <row r="19">
          <cell r="H19">
            <v>110</v>
          </cell>
          <cell r="I19">
            <v>0</v>
          </cell>
          <cell r="J19">
            <v>0</v>
          </cell>
          <cell r="K19">
            <v>0</v>
          </cell>
        </row>
        <row r="19">
          <cell r="N19">
            <v>0</v>
          </cell>
          <cell r="O19">
            <v>0</v>
          </cell>
          <cell r="P19">
            <v>0</v>
          </cell>
        </row>
        <row r="20">
          <cell r="E20" t="str">
            <v>芒市2024年监测对象乡村公益性岗位</v>
          </cell>
        </row>
        <row r="20">
          <cell r="H20">
            <v>69.2</v>
          </cell>
          <cell r="I20">
            <v>98.29</v>
          </cell>
          <cell r="J20">
            <v>0</v>
          </cell>
          <cell r="K20">
            <v>5.31</v>
          </cell>
        </row>
        <row r="20">
          <cell r="N20">
            <v>51.08</v>
          </cell>
          <cell r="O20">
            <v>0</v>
          </cell>
          <cell r="P20">
            <v>5.31</v>
          </cell>
        </row>
        <row r="21">
          <cell r="E21" t="str">
            <v>芒市脱贫人口和监测对象跨省务工一次性交通补助</v>
          </cell>
        </row>
        <row r="21">
          <cell r="H21">
            <v>50</v>
          </cell>
          <cell r="I21">
            <v>50</v>
          </cell>
          <cell r="J21">
            <v>0</v>
          </cell>
          <cell r="K21">
            <v>0</v>
          </cell>
        </row>
        <row r="21">
          <cell r="N21">
            <v>39.3</v>
          </cell>
          <cell r="O21">
            <v>0</v>
          </cell>
          <cell r="P21">
            <v>0</v>
          </cell>
        </row>
        <row r="22">
          <cell r="E22" t="str">
            <v>芒市镇普照村饮水工程</v>
          </cell>
        </row>
        <row r="22">
          <cell r="H22">
            <v>50</v>
          </cell>
          <cell r="I22">
            <v>0</v>
          </cell>
          <cell r="J22">
            <v>0</v>
          </cell>
          <cell r="K22">
            <v>0</v>
          </cell>
        </row>
        <row r="22">
          <cell r="N22">
            <v>0</v>
          </cell>
          <cell r="O22">
            <v>0</v>
          </cell>
          <cell r="P22">
            <v>0</v>
          </cell>
        </row>
        <row r="23">
          <cell r="E23" t="str">
            <v>农产品“三品一标”认证奖补项目</v>
          </cell>
        </row>
        <row r="23">
          <cell r="H23">
            <v>0</v>
          </cell>
          <cell r="I23">
            <v>50</v>
          </cell>
          <cell r="J23">
            <v>0</v>
          </cell>
          <cell r="K23">
            <v>0</v>
          </cell>
        </row>
        <row r="23">
          <cell r="N23">
            <v>6</v>
          </cell>
          <cell r="O23">
            <v>0</v>
          </cell>
          <cell r="P23">
            <v>0</v>
          </cell>
        </row>
        <row r="24">
          <cell r="E24" t="str">
            <v>芒市2024年农村公厕建设项目</v>
          </cell>
        </row>
        <row r="24">
          <cell r="H24">
            <v>58</v>
          </cell>
          <cell r="I24">
            <v>240</v>
          </cell>
          <cell r="J24">
            <v>0</v>
          </cell>
          <cell r="K24">
            <v>0</v>
          </cell>
        </row>
        <row r="24">
          <cell r="N24">
            <v>240</v>
          </cell>
          <cell r="O24">
            <v>0</v>
          </cell>
          <cell r="P24">
            <v>0</v>
          </cell>
        </row>
        <row r="25">
          <cell r="E25" t="str">
            <v>中山乡福兴村边坡防护工程</v>
          </cell>
        </row>
        <row r="25">
          <cell r="H25">
            <v>0</v>
          </cell>
          <cell r="I25">
            <v>219.71</v>
          </cell>
          <cell r="J25">
            <v>0</v>
          </cell>
          <cell r="K25">
            <v>0</v>
          </cell>
        </row>
        <row r="25">
          <cell r="N25">
            <v>219.71</v>
          </cell>
          <cell r="O25">
            <v>0</v>
          </cell>
          <cell r="P25">
            <v>0</v>
          </cell>
        </row>
        <row r="26">
          <cell r="E26" t="str">
            <v>芒海镇坚果初加工基地二期建设项目</v>
          </cell>
        </row>
        <row r="26">
          <cell r="H26">
            <v>0</v>
          </cell>
          <cell r="I26">
            <v>390</v>
          </cell>
          <cell r="J26">
            <v>0</v>
          </cell>
          <cell r="K26">
            <v>0</v>
          </cell>
        </row>
        <row r="26">
          <cell r="N26">
            <v>115.515</v>
          </cell>
          <cell r="O26">
            <v>0</v>
          </cell>
          <cell r="P26">
            <v>0</v>
          </cell>
        </row>
        <row r="27">
          <cell r="E27" t="str">
            <v>芒市民族村寨提升建设项目</v>
          </cell>
        </row>
        <row r="27">
          <cell r="H27">
            <v>0</v>
          </cell>
          <cell r="I27">
            <v>60</v>
          </cell>
          <cell r="J27">
            <v>0</v>
          </cell>
          <cell r="K27">
            <v>0</v>
          </cell>
        </row>
        <row r="27">
          <cell r="N27">
            <v>17.82</v>
          </cell>
          <cell r="O27">
            <v>0</v>
          </cell>
          <cell r="P27">
            <v>0</v>
          </cell>
        </row>
        <row r="28">
          <cell r="E28" t="str">
            <v>芒蚌村千亩连片果园灌溉引水建设项目</v>
          </cell>
        </row>
        <row r="28">
          <cell r="H28">
            <v>0</v>
          </cell>
          <cell r="I28">
            <v>160</v>
          </cell>
          <cell r="J28">
            <v>0</v>
          </cell>
          <cell r="K28">
            <v>0</v>
          </cell>
        </row>
        <row r="28">
          <cell r="N28">
            <v>129.94</v>
          </cell>
          <cell r="O28">
            <v>0</v>
          </cell>
          <cell r="P28">
            <v>0</v>
          </cell>
        </row>
        <row r="29">
          <cell r="E29" t="str">
            <v>芒市2024年支持联农带农新型农业经营主体奖补项目</v>
          </cell>
        </row>
        <row r="29">
          <cell r="H29">
            <v>251.5</v>
          </cell>
          <cell r="I29">
            <v>0</v>
          </cell>
          <cell r="J29">
            <v>0</v>
          </cell>
          <cell r="K29">
            <v>0</v>
          </cell>
        </row>
        <row r="29">
          <cell r="N29">
            <v>0</v>
          </cell>
          <cell r="O29">
            <v>0</v>
          </cell>
          <cell r="P29">
            <v>0</v>
          </cell>
        </row>
        <row r="30">
          <cell r="E30" t="str">
            <v>那目食用菌种植基地提质增效项目</v>
          </cell>
        </row>
        <row r="30">
          <cell r="H30">
            <v>220</v>
          </cell>
          <cell r="I30">
            <v>0</v>
          </cell>
          <cell r="J30">
            <v>0</v>
          </cell>
          <cell r="K30">
            <v>0</v>
          </cell>
        </row>
        <row r="30">
          <cell r="N30">
            <v>0</v>
          </cell>
          <cell r="O30">
            <v>0</v>
          </cell>
          <cell r="P30">
            <v>0</v>
          </cell>
        </row>
        <row r="31">
          <cell r="E31" t="str">
            <v>拉老村宜居宜业和美乡村建设项目</v>
          </cell>
        </row>
        <row r="31">
          <cell r="H31">
            <v>180</v>
          </cell>
          <cell r="I31">
            <v>0</v>
          </cell>
          <cell r="J31">
            <v>50</v>
          </cell>
          <cell r="K31">
            <v>0</v>
          </cell>
        </row>
        <row r="31">
          <cell r="N31">
            <v>0</v>
          </cell>
          <cell r="O31">
            <v>0</v>
          </cell>
          <cell r="P31">
            <v>0</v>
          </cell>
        </row>
        <row r="32">
          <cell r="E32" t="str">
            <v>西山乡弄丙村委会坚果加工厂（二期）建设项目</v>
          </cell>
        </row>
        <row r="32">
          <cell r="H32">
            <v>185</v>
          </cell>
          <cell r="I32">
            <v>0</v>
          </cell>
          <cell r="J32">
            <v>0</v>
          </cell>
          <cell r="K32">
            <v>0</v>
          </cell>
        </row>
        <row r="32">
          <cell r="N32">
            <v>0</v>
          </cell>
          <cell r="O32">
            <v>0</v>
          </cell>
          <cell r="P32">
            <v>0</v>
          </cell>
        </row>
        <row r="33">
          <cell r="E33" t="str">
            <v>芒市西山乡邦角村产业发展高效节水灌溉建设项目</v>
          </cell>
        </row>
        <row r="33">
          <cell r="H33">
            <v>200</v>
          </cell>
          <cell r="I33">
            <v>0</v>
          </cell>
          <cell r="J33">
            <v>0</v>
          </cell>
          <cell r="K33">
            <v>0</v>
          </cell>
        </row>
        <row r="33">
          <cell r="N33">
            <v>0</v>
          </cell>
          <cell r="O33">
            <v>0</v>
          </cell>
          <cell r="P33">
            <v>0</v>
          </cell>
        </row>
        <row r="34">
          <cell r="E34" t="str">
            <v>芒满村乡村集市建设项目</v>
          </cell>
        </row>
        <row r="34">
          <cell r="H34">
            <v>85.5</v>
          </cell>
          <cell r="I34">
            <v>0</v>
          </cell>
          <cell r="J34">
            <v>0</v>
          </cell>
          <cell r="K34">
            <v>0</v>
          </cell>
        </row>
        <row r="34">
          <cell r="N34">
            <v>0</v>
          </cell>
          <cell r="O34">
            <v>0</v>
          </cell>
          <cell r="P34">
            <v>0</v>
          </cell>
        </row>
        <row r="35">
          <cell r="E35" t="str">
            <v>轩岗乡丙茂村拉卡小组人居环境提升项目</v>
          </cell>
        </row>
        <row r="35">
          <cell r="H35">
            <v>100</v>
          </cell>
          <cell r="I35">
            <v>0</v>
          </cell>
          <cell r="J35">
            <v>0</v>
          </cell>
          <cell r="K35">
            <v>0</v>
          </cell>
        </row>
        <row r="35">
          <cell r="N35">
            <v>0</v>
          </cell>
          <cell r="O35">
            <v>0</v>
          </cell>
          <cell r="P35">
            <v>0</v>
          </cell>
        </row>
        <row r="36"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6">
          <cell r="N36">
            <v>0</v>
          </cell>
          <cell r="O36">
            <v>0</v>
          </cell>
          <cell r="P36">
            <v>0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7">
          <cell r="N37">
            <v>0</v>
          </cell>
          <cell r="O37">
            <v>0</v>
          </cell>
          <cell r="P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8">
          <cell r="N38">
            <v>0</v>
          </cell>
          <cell r="O38">
            <v>0</v>
          </cell>
          <cell r="P38">
            <v>0</v>
          </cell>
        </row>
        <row r="39"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39">
          <cell r="N39">
            <v>0</v>
          </cell>
          <cell r="O39">
            <v>0</v>
          </cell>
          <cell r="P39">
            <v>0</v>
          </cell>
        </row>
        <row r="40"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0">
          <cell r="N40">
            <v>0</v>
          </cell>
          <cell r="O40">
            <v>0</v>
          </cell>
          <cell r="P40">
            <v>0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1">
          <cell r="N41">
            <v>0</v>
          </cell>
          <cell r="O41">
            <v>0</v>
          </cell>
          <cell r="P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2">
          <cell r="N42">
            <v>0</v>
          </cell>
          <cell r="O42">
            <v>0</v>
          </cell>
          <cell r="P42">
            <v>0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</row>
        <row r="43">
          <cell r="N43">
            <v>0</v>
          </cell>
          <cell r="O43">
            <v>0</v>
          </cell>
          <cell r="P43">
            <v>0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4">
          <cell r="N44">
            <v>0</v>
          </cell>
          <cell r="O44">
            <v>0</v>
          </cell>
          <cell r="P44">
            <v>0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52"/>
  <sheetViews>
    <sheetView tabSelected="1" workbookViewId="0">
      <pane xSplit="3" ySplit="4" topLeftCell="D5" activePane="bottomRight" state="frozen"/>
      <selection/>
      <selection pane="topRight"/>
      <selection pane="bottomLeft"/>
      <selection pane="bottomRight" activeCell="V10" sqref="V10"/>
    </sheetView>
  </sheetViews>
  <sheetFormatPr defaultColWidth="9" defaultRowHeight="13.5"/>
  <cols>
    <col min="1" max="1" width="9" style="1"/>
    <col min="3" max="3" width="15.875" customWidth="1"/>
    <col min="4" max="4" width="10.375"/>
    <col min="5" max="6" width="9.125"/>
    <col min="8" max="8" width="9.125"/>
    <col min="9" max="9" width="10.125" style="10" customWidth="1"/>
    <col min="10" max="10" width="10.875" style="10" customWidth="1"/>
    <col min="11" max="11" width="10.5" style="10" customWidth="1"/>
    <col min="12" max="12" width="9" style="10"/>
    <col min="13" max="13" width="9.125" style="10"/>
    <col min="14" max="14" width="13.1333333333333" style="10" customWidth="1"/>
    <col min="15" max="16" width="10.375" style="10" customWidth="1"/>
    <col min="17" max="18" width="9" style="10" customWidth="1"/>
    <col min="19" max="19" width="11.5" style="9" customWidth="1"/>
  </cols>
  <sheetData>
    <row r="1" ht="54" customHeight="1" spans="1:19">
      <c r="A1" s="11" t="s">
        <v>0</v>
      </c>
      <c r="B1" s="11"/>
      <c r="C1" s="11"/>
      <c r="D1" s="11"/>
      <c r="E1" s="11"/>
      <c r="F1" s="11"/>
      <c r="G1" s="11"/>
      <c r="H1" s="11"/>
      <c r="I1" s="27"/>
      <c r="J1" s="27"/>
      <c r="K1" s="27"/>
      <c r="L1" s="27"/>
      <c r="M1" s="27"/>
      <c r="N1" s="27"/>
      <c r="O1" s="27"/>
      <c r="P1" s="27"/>
      <c r="Q1" s="27"/>
      <c r="R1" s="27"/>
      <c r="S1" s="11"/>
    </row>
    <row r="2" ht="49" customHeight="1" spans="1:19">
      <c r="A2" s="8" t="s">
        <v>1</v>
      </c>
      <c r="B2" s="12" t="s">
        <v>2</v>
      </c>
      <c r="C2" s="12" t="s">
        <v>3</v>
      </c>
      <c r="D2" s="8" t="s">
        <v>4</v>
      </c>
      <c r="E2" s="8"/>
      <c r="F2" s="8"/>
      <c r="G2" s="8"/>
      <c r="H2" s="8"/>
      <c r="I2" s="8" t="s">
        <v>5</v>
      </c>
      <c r="J2" s="8"/>
      <c r="K2" s="8"/>
      <c r="L2" s="8"/>
      <c r="M2" s="8"/>
      <c r="N2" s="8" t="s">
        <v>6</v>
      </c>
      <c r="O2" s="8"/>
      <c r="P2" s="8"/>
      <c r="Q2" s="8"/>
      <c r="R2" s="8"/>
      <c r="S2" s="34" t="s">
        <v>7</v>
      </c>
    </row>
    <row r="3" s="1" customFormat="1" ht="49" customHeight="1" spans="1:19">
      <c r="A3" s="8"/>
      <c r="B3" s="12"/>
      <c r="C3" s="12"/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8</v>
      </c>
      <c r="O3" s="8" t="s">
        <v>9</v>
      </c>
      <c r="P3" s="8" t="s">
        <v>10</v>
      </c>
      <c r="Q3" s="8" t="s">
        <v>11</v>
      </c>
      <c r="R3" s="8" t="s">
        <v>12</v>
      </c>
      <c r="S3" s="34"/>
    </row>
    <row r="4" ht="49" customHeight="1" spans="1:19">
      <c r="A4" s="3" t="s">
        <v>13</v>
      </c>
      <c r="B4" s="3"/>
      <c r="C4" s="3"/>
      <c r="D4" s="3">
        <f>D12+D14+D16+D19+D25+D27+D31+D35+D38+D41+D43+D45+D47+D50+D52</f>
        <v>9076.62</v>
      </c>
      <c r="E4" s="3">
        <f>E12+E14+E16+E19+E25+E27+E31+E35+E38+E41+E43+E45+E47+E50+E52</f>
        <v>6640</v>
      </c>
      <c r="F4" s="3">
        <f>F12+F14+F16+F19+F25+F27+F31+F35+F38+F41+F43+F45+F47+F50+F52</f>
        <v>2234</v>
      </c>
      <c r="G4" s="3">
        <f>G12+G14+G16+G19+G25+G27+G31+G35+G38+G41+G43+G45+G47+G50+G52</f>
        <v>50</v>
      </c>
      <c r="H4" s="3">
        <f>H12+H14+H16+H19+H25+H27+H31+H35+H38+H41+H43+H45+H47+H50+H52</f>
        <v>152.62</v>
      </c>
      <c r="I4" s="3">
        <f t="shared" ref="I4:R4" si="0">I12+I14+I16+I19+I25+I27+I31+I35+I38+I41+I43+I45+I47+I50+I52</f>
        <v>7657.71</v>
      </c>
      <c r="J4" s="3">
        <f t="shared" si="0"/>
        <v>5644.02</v>
      </c>
      <c r="K4" s="3">
        <f t="shared" si="0"/>
        <v>1863.38</v>
      </c>
      <c r="L4" s="3">
        <f t="shared" si="0"/>
        <v>0</v>
      </c>
      <c r="M4" s="3">
        <f t="shared" si="0"/>
        <v>150.31</v>
      </c>
      <c r="N4" s="3">
        <f t="shared" si="0"/>
        <v>1418.91</v>
      </c>
      <c r="O4" s="3">
        <f t="shared" si="0"/>
        <v>995.98</v>
      </c>
      <c r="P4" s="3">
        <f t="shared" si="0"/>
        <v>370.62</v>
      </c>
      <c r="Q4" s="3">
        <f t="shared" si="0"/>
        <v>50</v>
      </c>
      <c r="R4" s="3">
        <f t="shared" si="0"/>
        <v>2.31</v>
      </c>
      <c r="S4" s="35">
        <f>I4/D4</f>
        <v>0.843674187087264</v>
      </c>
    </row>
    <row r="5" ht="51" customHeight="1" spans="1:19">
      <c r="A5" s="8">
        <v>1</v>
      </c>
      <c r="B5" s="13" t="s">
        <v>14</v>
      </c>
      <c r="C5" s="14" t="s">
        <v>15</v>
      </c>
      <c r="D5" s="15">
        <f>SUM(E5:H5)</f>
        <v>690</v>
      </c>
      <c r="E5" s="15">
        <f>_xlfn.XLOOKUP($C5,[1]李凯用2024!$E:$E,[1]李凯用2024!H:H)</f>
        <v>550</v>
      </c>
      <c r="F5" s="15">
        <f>_xlfn.XLOOKUP($C5,[1]李凯用2024!$E:$E,[1]李凯用2024!I:I)</f>
        <v>0</v>
      </c>
      <c r="G5" s="15">
        <f>_xlfn.XLOOKUP($C5,[1]李凯用2024!$E:$E,[1]李凯用2024!J:J)</f>
        <v>0</v>
      </c>
      <c r="H5" s="15">
        <f>_xlfn.XLOOKUP($C5,[1]李凯用2024!$E:$E,[1]李凯用2024!K:K)</f>
        <v>140</v>
      </c>
      <c r="I5" s="28">
        <f>SUM(J5:M5)</f>
        <v>690</v>
      </c>
      <c r="J5" s="28">
        <v>550</v>
      </c>
      <c r="K5" s="28"/>
      <c r="L5" s="28">
        <f>_xlfn.XLOOKUP($C5,[1]李凯用2024!$E:$E,[1]李凯用2024!O:O)</f>
        <v>0</v>
      </c>
      <c r="M5" s="28">
        <f>_xlfn.XLOOKUP($C5,[1]李凯用2024!$E:$E,[1]李凯用2024!P:P)</f>
        <v>140</v>
      </c>
      <c r="N5" s="28">
        <f t="shared" ref="N5:N11" si="1">SUM(O5:R5)</f>
        <v>0</v>
      </c>
      <c r="O5" s="28">
        <f t="shared" ref="O5:O11" si="2">E5-J5</f>
        <v>0</v>
      </c>
      <c r="P5" s="28">
        <f t="shared" ref="P5:P11" si="3">F5-K5</f>
        <v>0</v>
      </c>
      <c r="Q5" s="28">
        <f t="shared" ref="Q5:Q11" si="4">G5-L5</f>
        <v>0</v>
      </c>
      <c r="R5" s="28">
        <f t="shared" ref="R5:R11" si="5">H5-M5</f>
        <v>0</v>
      </c>
      <c r="S5" s="36">
        <f t="shared" ref="S5:S17" si="6">I5/D5</f>
        <v>1</v>
      </c>
    </row>
    <row r="6" ht="38.25" spans="1:19">
      <c r="A6" s="8">
        <v>2</v>
      </c>
      <c r="B6" s="13" t="s">
        <v>14</v>
      </c>
      <c r="C6" s="14" t="s">
        <v>16</v>
      </c>
      <c r="D6" s="15">
        <f t="shared" ref="D6:D11" si="7">SUM(E6:H6)</f>
        <v>127.68</v>
      </c>
      <c r="E6" s="15">
        <f>_xlfn.XLOOKUP($C6,[1]李凯用2024!$E:$E,[1]李凯用2024!H:H)</f>
        <v>122.68</v>
      </c>
      <c r="F6" s="15">
        <f>_xlfn.XLOOKUP($C6,[1]李凯用2024!$E:$E,[1]李凯用2024!I:I)</f>
        <v>0</v>
      </c>
      <c r="G6" s="15">
        <f>_xlfn.XLOOKUP($C6,[1]李凯用2024!$E:$E,[1]李凯用2024!J:J)</f>
        <v>0</v>
      </c>
      <c r="H6" s="15">
        <f>_xlfn.XLOOKUP($C6,[1]李凯用2024!$E:$E,[1]李凯用2024!K:K)</f>
        <v>5</v>
      </c>
      <c r="I6" s="28">
        <f t="shared" ref="I6:I11" si="8">SUM(J6:M6)</f>
        <v>127.68</v>
      </c>
      <c r="J6" s="28">
        <v>122.68</v>
      </c>
      <c r="K6" s="28"/>
      <c r="L6" s="28">
        <f>_xlfn.XLOOKUP($C6,[1]李凯用2024!$E:$E,[1]李凯用2024!O:O)</f>
        <v>0</v>
      </c>
      <c r="M6" s="28">
        <f>_xlfn.XLOOKUP($C6,[1]李凯用2024!$E:$E,[1]李凯用2024!P:P)</f>
        <v>5</v>
      </c>
      <c r="N6" s="28">
        <f t="shared" si="1"/>
        <v>0</v>
      </c>
      <c r="O6" s="28">
        <f t="shared" si="2"/>
        <v>0</v>
      </c>
      <c r="P6" s="28">
        <f t="shared" si="3"/>
        <v>0</v>
      </c>
      <c r="Q6" s="28">
        <f t="shared" si="4"/>
        <v>0</v>
      </c>
      <c r="R6" s="28">
        <f t="shared" si="5"/>
        <v>0</v>
      </c>
      <c r="S6" s="36">
        <f t="shared" si="6"/>
        <v>1</v>
      </c>
    </row>
    <row r="7" ht="49" customHeight="1" spans="1:19">
      <c r="A7" s="8">
        <v>3</v>
      </c>
      <c r="B7" s="13" t="s">
        <v>14</v>
      </c>
      <c r="C7" s="14" t="s">
        <v>17</v>
      </c>
      <c r="D7" s="15">
        <f t="shared" si="7"/>
        <v>300</v>
      </c>
      <c r="E7" s="15">
        <v>300</v>
      </c>
      <c r="F7" s="15">
        <f>_xlfn.XLOOKUP($C7,[1]李凯用2024!$E:$E,[1]李凯用2024!I:I)</f>
        <v>0</v>
      </c>
      <c r="G7" s="15">
        <f>_xlfn.XLOOKUP($C7,[1]李凯用2024!$E:$E,[1]李凯用2024!J:J)</f>
        <v>0</v>
      </c>
      <c r="H7" s="15">
        <f>_xlfn.XLOOKUP($C7,[1]李凯用2024!$E:$E,[1]李凯用2024!K:K)</f>
        <v>0</v>
      </c>
      <c r="I7" s="28">
        <f t="shared" si="8"/>
        <v>214.29</v>
      </c>
      <c r="J7" s="28">
        <v>214.29</v>
      </c>
      <c r="K7" s="28"/>
      <c r="L7" s="28">
        <f>_xlfn.XLOOKUP($C7,[1]李凯用2024!$E:$E,[1]李凯用2024!O:O)</f>
        <v>0</v>
      </c>
      <c r="M7" s="28">
        <f>_xlfn.XLOOKUP($C7,[1]李凯用2024!$E:$E,[1]李凯用2024!P:P)</f>
        <v>0</v>
      </c>
      <c r="N7" s="29">
        <f t="shared" si="1"/>
        <v>85.71</v>
      </c>
      <c r="O7" s="30">
        <f t="shared" si="2"/>
        <v>85.71</v>
      </c>
      <c r="P7" s="28">
        <f t="shared" si="3"/>
        <v>0</v>
      </c>
      <c r="Q7" s="28">
        <f t="shared" si="4"/>
        <v>0</v>
      </c>
      <c r="R7" s="28">
        <f t="shared" si="5"/>
        <v>0</v>
      </c>
      <c r="S7" s="36">
        <f t="shared" si="6"/>
        <v>0.7143</v>
      </c>
    </row>
    <row r="8" ht="42" customHeight="1" spans="1:19">
      <c r="A8" s="8">
        <v>4</v>
      </c>
      <c r="B8" s="13" t="s">
        <v>14</v>
      </c>
      <c r="C8" s="16" t="s">
        <v>18</v>
      </c>
      <c r="D8" s="15">
        <f t="shared" si="7"/>
        <v>310</v>
      </c>
      <c r="E8" s="15">
        <v>310</v>
      </c>
      <c r="F8" s="15">
        <f>_xlfn.XLOOKUP($C8,[1]李凯用2024!$E:$E,[1]李凯用2024!I:I)</f>
        <v>0</v>
      </c>
      <c r="G8" s="15">
        <f>_xlfn.XLOOKUP($C8,[1]李凯用2024!$E:$E,[1]李凯用2024!J:J)</f>
        <v>0</v>
      </c>
      <c r="H8" s="15">
        <f>_xlfn.XLOOKUP($C8,[1]李凯用2024!$E:$E,[1]李凯用2024!K:K)</f>
        <v>0</v>
      </c>
      <c r="I8" s="28">
        <f t="shared" si="8"/>
        <v>286.55</v>
      </c>
      <c r="J8" s="28">
        <v>286.55</v>
      </c>
      <c r="K8" s="28"/>
      <c r="L8" s="28">
        <f>_xlfn.XLOOKUP($C8,[1]李凯用2024!$E:$E,[1]李凯用2024!O:O)</f>
        <v>0</v>
      </c>
      <c r="M8" s="28">
        <f>_xlfn.XLOOKUP($C8,[1]李凯用2024!$E:$E,[1]李凯用2024!P:P)</f>
        <v>0</v>
      </c>
      <c r="N8" s="28">
        <f t="shared" si="1"/>
        <v>23.45</v>
      </c>
      <c r="O8" s="28">
        <f t="shared" si="2"/>
        <v>23.45</v>
      </c>
      <c r="P8" s="28">
        <f t="shared" si="3"/>
        <v>0</v>
      </c>
      <c r="Q8" s="28">
        <f t="shared" si="4"/>
        <v>0</v>
      </c>
      <c r="R8" s="28">
        <f t="shared" si="5"/>
        <v>0</v>
      </c>
      <c r="S8" s="36">
        <f t="shared" si="6"/>
        <v>0.924354838709677</v>
      </c>
    </row>
    <row r="9" ht="42" customHeight="1" spans="1:19">
      <c r="A9" s="8">
        <v>5</v>
      </c>
      <c r="B9" s="13" t="s">
        <v>14</v>
      </c>
      <c r="C9" s="14" t="s">
        <v>19</v>
      </c>
      <c r="D9" s="15">
        <f t="shared" si="7"/>
        <v>50</v>
      </c>
      <c r="E9" s="15">
        <f>_xlfn.XLOOKUP($C9,[1]李凯用2024!$E:$E,[1]李凯用2024!H:H)</f>
        <v>0</v>
      </c>
      <c r="F9" s="15">
        <f>_xlfn.XLOOKUP($C9,[1]李凯用2024!$E:$E,[1]李凯用2024!I:I)</f>
        <v>50</v>
      </c>
      <c r="G9" s="15">
        <f>_xlfn.XLOOKUP($C9,[1]李凯用2024!$E:$E,[1]李凯用2024!J:J)</f>
        <v>0</v>
      </c>
      <c r="H9" s="15">
        <f>_xlfn.XLOOKUP($C9,[1]李凯用2024!$E:$E,[1]李凯用2024!K:K)</f>
        <v>0</v>
      </c>
      <c r="I9" s="28">
        <f t="shared" si="8"/>
        <v>44</v>
      </c>
      <c r="J9" s="28"/>
      <c r="K9" s="28">
        <v>44</v>
      </c>
      <c r="L9" s="28">
        <f>_xlfn.XLOOKUP($C9,[1]李凯用2024!$E:$E,[1]李凯用2024!O:O)</f>
        <v>0</v>
      </c>
      <c r="M9" s="28">
        <f>_xlfn.XLOOKUP($C9,[1]李凯用2024!$E:$E,[1]李凯用2024!P:P)</f>
        <v>0</v>
      </c>
      <c r="N9" s="28">
        <f t="shared" si="1"/>
        <v>6</v>
      </c>
      <c r="O9" s="28">
        <f t="shared" si="2"/>
        <v>0</v>
      </c>
      <c r="P9" s="28">
        <f t="shared" si="3"/>
        <v>6</v>
      </c>
      <c r="Q9" s="28">
        <f t="shared" si="4"/>
        <v>0</v>
      </c>
      <c r="R9" s="28">
        <f t="shared" si="5"/>
        <v>0</v>
      </c>
      <c r="S9" s="36">
        <f t="shared" si="6"/>
        <v>0.88</v>
      </c>
    </row>
    <row r="10" ht="49" customHeight="1" spans="1:19">
      <c r="A10" s="8">
        <v>6</v>
      </c>
      <c r="B10" s="13" t="s">
        <v>14</v>
      </c>
      <c r="C10" s="14" t="s">
        <v>20</v>
      </c>
      <c r="D10" s="15">
        <f t="shared" si="7"/>
        <v>298</v>
      </c>
      <c r="E10" s="15">
        <f>_xlfn.XLOOKUP($C10,[1]李凯用2024!$E:$E,[1]李凯用2024!H:H)</f>
        <v>58</v>
      </c>
      <c r="F10" s="15">
        <f>_xlfn.XLOOKUP($C10,[1]李凯用2024!$E:$E,[1]李凯用2024!I:I)</f>
        <v>240</v>
      </c>
      <c r="G10" s="15">
        <f>_xlfn.XLOOKUP($C10,[1]李凯用2024!$E:$E,[1]李凯用2024!J:J)</f>
        <v>0</v>
      </c>
      <c r="H10" s="15">
        <f>_xlfn.XLOOKUP($C10,[1]李凯用2024!$E:$E,[1]李凯用2024!K:K)</f>
        <v>0</v>
      </c>
      <c r="I10" s="28">
        <f t="shared" si="8"/>
        <v>240</v>
      </c>
      <c r="J10" s="28"/>
      <c r="K10" s="28">
        <v>240</v>
      </c>
      <c r="L10" s="28">
        <f>_xlfn.XLOOKUP($C10,[1]李凯用2024!$E:$E,[1]李凯用2024!O:O)</f>
        <v>0</v>
      </c>
      <c r="M10" s="28">
        <f>_xlfn.XLOOKUP($C10,[1]李凯用2024!$E:$E,[1]李凯用2024!P:P)</f>
        <v>0</v>
      </c>
      <c r="N10" s="28">
        <f t="shared" si="1"/>
        <v>58</v>
      </c>
      <c r="O10" s="28">
        <f t="shared" si="2"/>
        <v>58</v>
      </c>
      <c r="P10" s="28">
        <f t="shared" si="3"/>
        <v>0</v>
      </c>
      <c r="Q10" s="28">
        <f t="shared" si="4"/>
        <v>0</v>
      </c>
      <c r="R10" s="28">
        <f t="shared" si="5"/>
        <v>0</v>
      </c>
      <c r="S10" s="36">
        <f t="shared" si="6"/>
        <v>0.805369127516778</v>
      </c>
    </row>
    <row r="11" ht="42" customHeight="1" spans="1:19">
      <c r="A11" s="8">
        <v>7</v>
      </c>
      <c r="B11" s="13" t="s">
        <v>14</v>
      </c>
      <c r="C11" s="14" t="s">
        <v>21</v>
      </c>
      <c r="D11" s="15">
        <f t="shared" si="7"/>
        <v>251.5</v>
      </c>
      <c r="E11" s="15">
        <f>_xlfn.XLOOKUP($C11,[1]李凯用2024!$E:$E,[1]李凯用2024!H:H)</f>
        <v>251.5</v>
      </c>
      <c r="F11" s="15">
        <f>_xlfn.XLOOKUP($C11,[1]李凯用2024!$E:$E,[1]李凯用2024!I:I)</f>
        <v>0</v>
      </c>
      <c r="G11" s="15">
        <f>_xlfn.XLOOKUP($C11,[1]李凯用2024!$E:$E,[1]李凯用2024!J:J)</f>
        <v>0</v>
      </c>
      <c r="H11" s="15">
        <f>_xlfn.XLOOKUP($C11,[1]李凯用2024!$E:$E,[1]李凯用2024!K:K)</f>
        <v>0</v>
      </c>
      <c r="I11" s="28">
        <f t="shared" si="8"/>
        <v>0</v>
      </c>
      <c r="J11" s="28"/>
      <c r="K11" s="28"/>
      <c r="L11" s="28">
        <f>_xlfn.XLOOKUP($C11,[1]李凯用2024!$E:$E,[1]李凯用2024!O:O)</f>
        <v>0</v>
      </c>
      <c r="M11" s="28">
        <f>_xlfn.XLOOKUP($C11,[1]李凯用2024!$E:$E,[1]李凯用2024!P:P)</f>
        <v>0</v>
      </c>
      <c r="N11" s="28">
        <f t="shared" si="1"/>
        <v>251.5</v>
      </c>
      <c r="O11" s="28">
        <f t="shared" si="2"/>
        <v>251.5</v>
      </c>
      <c r="P11" s="28">
        <f t="shared" si="3"/>
        <v>0</v>
      </c>
      <c r="Q11" s="28">
        <f t="shared" si="4"/>
        <v>0</v>
      </c>
      <c r="R11" s="28">
        <f t="shared" si="5"/>
        <v>0</v>
      </c>
      <c r="S11" s="36">
        <f t="shared" si="6"/>
        <v>0</v>
      </c>
    </row>
    <row r="12" s="9" customFormat="1" ht="49" customHeight="1" spans="1:19">
      <c r="A12" s="3" t="s">
        <v>22</v>
      </c>
      <c r="B12" s="3"/>
      <c r="C12" s="3"/>
      <c r="D12" s="17">
        <f t="shared" ref="D12:I12" si="9">SUBTOTAL(9,D5:D11)</f>
        <v>2027.18</v>
      </c>
      <c r="E12" s="17">
        <f t="shared" si="9"/>
        <v>1592.18</v>
      </c>
      <c r="F12" s="17">
        <f t="shared" si="9"/>
        <v>290</v>
      </c>
      <c r="G12" s="17">
        <f t="shared" si="9"/>
        <v>0</v>
      </c>
      <c r="H12" s="17">
        <f t="shared" si="9"/>
        <v>145</v>
      </c>
      <c r="I12" s="31">
        <f t="shared" ref="I12:R12" si="10">SUM(I5:I11)</f>
        <v>1602.52</v>
      </c>
      <c r="J12" s="31">
        <f t="shared" si="10"/>
        <v>1173.52</v>
      </c>
      <c r="K12" s="31">
        <f t="shared" si="10"/>
        <v>284</v>
      </c>
      <c r="L12" s="31">
        <f t="shared" si="10"/>
        <v>0</v>
      </c>
      <c r="M12" s="31">
        <f t="shared" si="10"/>
        <v>145</v>
      </c>
      <c r="N12" s="31">
        <f t="shared" si="10"/>
        <v>424.66</v>
      </c>
      <c r="O12" s="31">
        <f t="shared" si="10"/>
        <v>418.66</v>
      </c>
      <c r="P12" s="31">
        <f t="shared" si="10"/>
        <v>6</v>
      </c>
      <c r="Q12" s="31">
        <f t="shared" si="10"/>
        <v>0</v>
      </c>
      <c r="R12" s="31">
        <f t="shared" si="10"/>
        <v>0</v>
      </c>
      <c r="S12" s="35">
        <f t="shared" si="6"/>
        <v>0.790516875659783</v>
      </c>
    </row>
    <row r="13" ht="49" customHeight="1" spans="1:19">
      <c r="A13" s="8">
        <v>8</v>
      </c>
      <c r="B13" s="18" t="s">
        <v>23</v>
      </c>
      <c r="C13" s="19" t="s">
        <v>24</v>
      </c>
      <c r="D13" s="15">
        <f t="shared" ref="D13:D18" si="11">SUM(E13:H13)</f>
        <v>60</v>
      </c>
      <c r="E13" s="15">
        <f>_xlfn.XLOOKUP($C13,[1]李凯用2024!$E:$E,[1]李凯用2024!H:H)</f>
        <v>0</v>
      </c>
      <c r="F13" s="15">
        <f>_xlfn.XLOOKUP($C13,[1]李凯用2024!$E:$E,[1]李凯用2024!I:I)</f>
        <v>60</v>
      </c>
      <c r="G13" s="15">
        <f>_xlfn.XLOOKUP($C13,[1]李凯用2024!$E:$E,[1]李凯用2024!J:J)</f>
        <v>0</v>
      </c>
      <c r="H13" s="15">
        <f>_xlfn.XLOOKUP($C13,[1]李凯用2024!$E:$E,[1]李凯用2024!K:K)</f>
        <v>0</v>
      </c>
      <c r="I13" s="28">
        <f t="shared" ref="I13:I18" si="12">SUM(J13:M13)</f>
        <v>53.46</v>
      </c>
      <c r="J13" s="28"/>
      <c r="K13" s="28">
        <v>53.46</v>
      </c>
      <c r="L13" s="28">
        <f>_xlfn.XLOOKUP($C13,[1]李凯用2024!$E:$E,[1]李凯用2024!O:O)</f>
        <v>0</v>
      </c>
      <c r="M13" s="28">
        <f>_xlfn.XLOOKUP($C13,[1]李凯用2024!$E:$E,[1]李凯用2024!P:P)</f>
        <v>0</v>
      </c>
      <c r="N13" s="28">
        <f>SUM(O13:R13)</f>
        <v>6.54</v>
      </c>
      <c r="O13" s="28">
        <f>E13-J13</f>
        <v>0</v>
      </c>
      <c r="P13" s="28">
        <f>F13-K13</f>
        <v>6.54</v>
      </c>
      <c r="Q13" s="28">
        <f>G13-L13</f>
        <v>0</v>
      </c>
      <c r="R13" s="28">
        <f>H13-M13</f>
        <v>0</v>
      </c>
      <c r="S13" s="36">
        <f t="shared" si="6"/>
        <v>0.891</v>
      </c>
    </row>
    <row r="14" ht="53" customHeight="1" spans="1:19">
      <c r="A14" s="3" t="s">
        <v>25</v>
      </c>
      <c r="B14" s="3"/>
      <c r="C14" s="3"/>
      <c r="D14" s="17">
        <f t="shared" ref="D14:I14" si="13">SUBTOTAL(9,D13:D13)</f>
        <v>60</v>
      </c>
      <c r="E14" s="17">
        <f t="shared" si="13"/>
        <v>0</v>
      </c>
      <c r="F14" s="17">
        <f t="shared" si="13"/>
        <v>60</v>
      </c>
      <c r="G14" s="17">
        <f t="shared" si="13"/>
        <v>0</v>
      </c>
      <c r="H14" s="17">
        <f t="shared" si="13"/>
        <v>0</v>
      </c>
      <c r="I14" s="31">
        <f t="shared" si="13"/>
        <v>53.46</v>
      </c>
      <c r="J14" s="31">
        <f t="shared" ref="J14:R14" si="14">SUBTOTAL(9,J13:J13)</f>
        <v>0</v>
      </c>
      <c r="K14" s="31">
        <f t="shared" si="14"/>
        <v>53.46</v>
      </c>
      <c r="L14" s="31">
        <f t="shared" si="14"/>
        <v>0</v>
      </c>
      <c r="M14" s="31">
        <f t="shared" si="14"/>
        <v>0</v>
      </c>
      <c r="N14" s="31">
        <f t="shared" si="14"/>
        <v>6.54</v>
      </c>
      <c r="O14" s="31">
        <f t="shared" si="14"/>
        <v>0</v>
      </c>
      <c r="P14" s="31">
        <f t="shared" si="14"/>
        <v>6.54</v>
      </c>
      <c r="Q14" s="31">
        <f t="shared" si="14"/>
        <v>0</v>
      </c>
      <c r="R14" s="31">
        <f t="shared" si="14"/>
        <v>0</v>
      </c>
      <c r="S14" s="35">
        <f t="shared" si="6"/>
        <v>0.891</v>
      </c>
    </row>
    <row r="15" ht="55" customHeight="1" spans="1:19">
      <c r="A15" s="8">
        <v>9</v>
      </c>
      <c r="B15" s="13" t="s">
        <v>26</v>
      </c>
      <c r="C15" s="14" t="s">
        <v>27</v>
      </c>
      <c r="D15" s="15">
        <f t="shared" si="11"/>
        <v>398</v>
      </c>
      <c r="E15" s="15">
        <f>_xlfn.XLOOKUP($C15,[1]李凯用2024!$E:$E,[1]李凯用2024!H:H)</f>
        <v>398</v>
      </c>
      <c r="F15" s="15">
        <f>_xlfn.XLOOKUP($C15,[1]李凯用2024!$E:$E,[1]李凯用2024!I:I)</f>
        <v>0</v>
      </c>
      <c r="G15" s="15">
        <f>_xlfn.XLOOKUP($C15,[1]李凯用2024!$E:$E,[1]李凯用2024!J:J)</f>
        <v>0</v>
      </c>
      <c r="H15" s="15">
        <f>_xlfn.XLOOKUP($C15,[1]李凯用2024!$E:$E,[1]李凯用2024!K:K)</f>
        <v>0</v>
      </c>
      <c r="I15" s="28">
        <f>SUM(J15:M15)</f>
        <v>398</v>
      </c>
      <c r="J15" s="28">
        <v>398</v>
      </c>
      <c r="K15" s="28"/>
      <c r="L15" s="28">
        <f>_xlfn.XLOOKUP($C15,[1]李凯用2024!$E:$E,[1]李凯用2024!O:O)</f>
        <v>0</v>
      </c>
      <c r="M15" s="28">
        <f>_xlfn.XLOOKUP($C15,[1]李凯用2024!$E:$E,[1]李凯用2024!P:P)</f>
        <v>0</v>
      </c>
      <c r="N15" s="28">
        <f t="shared" ref="N15:N18" si="15">SUM(O15:R15)</f>
        <v>0</v>
      </c>
      <c r="O15" s="28">
        <f t="shared" ref="O15:R15" si="16">E15-J15</f>
        <v>0</v>
      </c>
      <c r="P15" s="28">
        <f t="shared" si="16"/>
        <v>0</v>
      </c>
      <c r="Q15" s="28">
        <f t="shared" si="16"/>
        <v>0</v>
      </c>
      <c r="R15" s="28">
        <f t="shared" si="16"/>
        <v>0</v>
      </c>
      <c r="S15" s="36">
        <f t="shared" si="6"/>
        <v>1</v>
      </c>
    </row>
    <row r="16" ht="38" customHeight="1" spans="1:19">
      <c r="A16" s="3" t="s">
        <v>28</v>
      </c>
      <c r="B16" s="3"/>
      <c r="C16" s="3"/>
      <c r="D16" s="17">
        <f t="shared" ref="D16:I16" si="17">SUBTOTAL(9,D15:D15)</f>
        <v>398</v>
      </c>
      <c r="E16" s="17">
        <f t="shared" si="17"/>
        <v>398</v>
      </c>
      <c r="F16" s="17">
        <f t="shared" si="17"/>
        <v>0</v>
      </c>
      <c r="G16" s="17">
        <f t="shared" si="17"/>
        <v>0</v>
      </c>
      <c r="H16" s="17">
        <f t="shared" si="17"/>
        <v>0</v>
      </c>
      <c r="I16" s="31">
        <f t="shared" si="17"/>
        <v>398</v>
      </c>
      <c r="J16" s="31">
        <f t="shared" ref="J16:R16" si="18">SUBTOTAL(9,J15:J15)</f>
        <v>398</v>
      </c>
      <c r="K16" s="31">
        <f t="shared" si="18"/>
        <v>0</v>
      </c>
      <c r="L16" s="31">
        <f t="shared" si="18"/>
        <v>0</v>
      </c>
      <c r="M16" s="31">
        <f t="shared" si="18"/>
        <v>0</v>
      </c>
      <c r="N16" s="31">
        <f t="shared" si="18"/>
        <v>0</v>
      </c>
      <c r="O16" s="31">
        <f t="shared" si="18"/>
        <v>0</v>
      </c>
      <c r="P16" s="31">
        <f t="shared" si="18"/>
        <v>0</v>
      </c>
      <c r="Q16" s="31">
        <f t="shared" si="18"/>
        <v>0</v>
      </c>
      <c r="R16" s="31">
        <f t="shared" si="18"/>
        <v>0</v>
      </c>
      <c r="S16" s="35">
        <f t="shared" si="6"/>
        <v>1</v>
      </c>
    </row>
    <row r="17" ht="55" customHeight="1" spans="1:19">
      <c r="A17" s="8">
        <v>10</v>
      </c>
      <c r="B17" s="13" t="s">
        <v>29</v>
      </c>
      <c r="C17" s="20" t="s">
        <v>30</v>
      </c>
      <c r="D17" s="15">
        <f t="shared" si="11"/>
        <v>163.8</v>
      </c>
      <c r="E17" s="15">
        <v>69.2</v>
      </c>
      <c r="F17" s="15">
        <v>89.29</v>
      </c>
      <c r="G17" s="15"/>
      <c r="H17" s="15">
        <v>5.31</v>
      </c>
      <c r="I17" s="28">
        <f t="shared" si="12"/>
        <v>135.12</v>
      </c>
      <c r="J17" s="28">
        <v>65.29</v>
      </c>
      <c r="K17" s="28">
        <v>64.52</v>
      </c>
      <c r="L17" s="28"/>
      <c r="M17" s="28">
        <v>5.31</v>
      </c>
      <c r="N17" s="28">
        <f t="shared" si="15"/>
        <v>28.68</v>
      </c>
      <c r="O17" s="28">
        <f t="shared" ref="O17:R17" si="19">E17-J17</f>
        <v>3.91</v>
      </c>
      <c r="P17" s="28">
        <f t="shared" si="19"/>
        <v>24.77</v>
      </c>
      <c r="Q17" s="28">
        <f t="shared" si="19"/>
        <v>0</v>
      </c>
      <c r="R17" s="28">
        <f t="shared" si="19"/>
        <v>0</v>
      </c>
      <c r="S17" s="36">
        <f t="shared" si="6"/>
        <v>0.824908424908425</v>
      </c>
    </row>
    <row r="18" ht="38.25" spans="1:19">
      <c r="A18" s="8">
        <v>11</v>
      </c>
      <c r="B18" s="13" t="s">
        <v>29</v>
      </c>
      <c r="C18" s="20" t="s">
        <v>31</v>
      </c>
      <c r="D18" s="15">
        <f t="shared" si="11"/>
        <v>144</v>
      </c>
      <c r="E18" s="15">
        <v>85</v>
      </c>
      <c r="F18" s="15">
        <v>59</v>
      </c>
      <c r="G18" s="15"/>
      <c r="H18" s="15"/>
      <c r="I18" s="28">
        <f t="shared" si="12"/>
        <v>137</v>
      </c>
      <c r="J18" s="28">
        <v>79.2</v>
      </c>
      <c r="K18" s="28">
        <v>57.8</v>
      </c>
      <c r="L18" s="28"/>
      <c r="M18" s="28"/>
      <c r="N18" s="28">
        <f t="shared" si="15"/>
        <v>7</v>
      </c>
      <c r="O18" s="28">
        <f t="shared" ref="O18:R18" si="20">E18-J18</f>
        <v>5.8</v>
      </c>
      <c r="P18" s="28">
        <f t="shared" si="20"/>
        <v>1.2</v>
      </c>
      <c r="Q18" s="28">
        <f t="shared" si="20"/>
        <v>0</v>
      </c>
      <c r="R18" s="28">
        <f t="shared" si="20"/>
        <v>0</v>
      </c>
      <c r="S18" s="36">
        <f t="shared" ref="S18:S23" si="21">I18/D18</f>
        <v>0.951388888888889</v>
      </c>
    </row>
    <row r="19" ht="48" customHeight="1" spans="1:19">
      <c r="A19" s="3" t="s">
        <v>32</v>
      </c>
      <c r="B19" s="3"/>
      <c r="C19" s="3"/>
      <c r="D19" s="17">
        <f t="shared" ref="D19:I19" si="22">SUBTOTAL(9,D17:D18)</f>
        <v>307.8</v>
      </c>
      <c r="E19" s="17">
        <f t="shared" si="22"/>
        <v>154.2</v>
      </c>
      <c r="F19" s="17">
        <f t="shared" si="22"/>
        <v>148.29</v>
      </c>
      <c r="G19" s="17">
        <f t="shared" si="22"/>
        <v>0</v>
      </c>
      <c r="H19" s="17">
        <f t="shared" si="22"/>
        <v>5.31</v>
      </c>
      <c r="I19" s="31">
        <f>SUM(I17:I18)</f>
        <v>272.12</v>
      </c>
      <c r="J19" s="31">
        <f t="shared" ref="J19:R19" si="23">SUM(J17:J18)</f>
        <v>144.49</v>
      </c>
      <c r="K19" s="31">
        <f t="shared" si="23"/>
        <v>122.32</v>
      </c>
      <c r="L19" s="31">
        <f t="shared" si="23"/>
        <v>0</v>
      </c>
      <c r="M19" s="31">
        <f t="shared" si="23"/>
        <v>5.31</v>
      </c>
      <c r="N19" s="31">
        <f t="shared" si="23"/>
        <v>35.68</v>
      </c>
      <c r="O19" s="31">
        <f t="shared" si="23"/>
        <v>9.70999999999999</v>
      </c>
      <c r="P19" s="31">
        <f t="shared" si="23"/>
        <v>25.97</v>
      </c>
      <c r="Q19" s="31">
        <f t="shared" si="23"/>
        <v>0</v>
      </c>
      <c r="R19" s="31">
        <f t="shared" si="23"/>
        <v>0</v>
      </c>
      <c r="S19" s="35">
        <f t="shared" si="21"/>
        <v>0.88408057179987</v>
      </c>
    </row>
    <row r="20" ht="38.25" spans="1:19">
      <c r="A20" s="8">
        <v>12</v>
      </c>
      <c r="B20" s="13" t="s">
        <v>33</v>
      </c>
      <c r="C20" s="14" t="s">
        <v>34</v>
      </c>
      <c r="D20" s="15">
        <f t="shared" ref="D20:D24" si="24">SUM(E20:H20)</f>
        <v>120</v>
      </c>
      <c r="E20" s="15">
        <f>_xlfn.XLOOKUP($C20,[1]李凯用2024!$E:$E,[1]李凯用2024!H:H)</f>
        <v>120</v>
      </c>
      <c r="F20" s="15">
        <f>_xlfn.XLOOKUP($C20,[1]李凯用2024!$E:$E,[1]李凯用2024!I:I)</f>
        <v>0</v>
      </c>
      <c r="G20" s="15">
        <f>_xlfn.XLOOKUP($C20,[1]李凯用2024!$E:$E,[1]李凯用2024!J:J)</f>
        <v>0</v>
      </c>
      <c r="H20" s="15">
        <f>_xlfn.XLOOKUP($C20,[1]李凯用2024!$E:$E,[1]李凯用2024!K:K)</f>
        <v>0</v>
      </c>
      <c r="I20" s="28">
        <f t="shared" ref="I20:I24" si="25">SUM(J20:M20)</f>
        <v>120</v>
      </c>
      <c r="J20" s="28">
        <v>120</v>
      </c>
      <c r="K20" s="28"/>
      <c r="L20" s="28"/>
      <c r="M20" s="28"/>
      <c r="N20" s="28">
        <f t="shared" ref="N20:N23" si="26">SUM(O20:R20)</f>
        <v>0</v>
      </c>
      <c r="O20" s="28">
        <f t="shared" ref="O20:R20" si="27">E20-J20</f>
        <v>0</v>
      </c>
      <c r="P20" s="28">
        <f t="shared" si="27"/>
        <v>0</v>
      </c>
      <c r="Q20" s="28">
        <f t="shared" si="27"/>
        <v>0</v>
      </c>
      <c r="R20" s="28">
        <f t="shared" si="27"/>
        <v>0</v>
      </c>
      <c r="S20" s="36">
        <f t="shared" si="21"/>
        <v>1</v>
      </c>
    </row>
    <row r="21" ht="38.25" spans="1:19">
      <c r="A21" s="8">
        <v>13</v>
      </c>
      <c r="B21" s="13" t="s">
        <v>33</v>
      </c>
      <c r="C21" s="14" t="s">
        <v>35</v>
      </c>
      <c r="D21" s="15">
        <f t="shared" si="24"/>
        <v>110</v>
      </c>
      <c r="E21" s="15">
        <f>_xlfn.XLOOKUP($C21,[1]李凯用2024!$E:$E,[1]李凯用2024!H:H)</f>
        <v>110</v>
      </c>
      <c r="F21" s="15">
        <f>_xlfn.XLOOKUP($C21,[1]李凯用2024!$E:$E,[1]李凯用2024!I:I)</f>
        <v>0</v>
      </c>
      <c r="G21" s="15">
        <f>_xlfn.XLOOKUP($C21,[1]李凯用2024!$E:$E,[1]李凯用2024!J:J)</f>
        <v>0</v>
      </c>
      <c r="H21" s="15">
        <f>_xlfn.XLOOKUP($C21,[1]李凯用2024!$E:$E,[1]李凯用2024!K:K)</f>
        <v>0</v>
      </c>
      <c r="I21" s="28">
        <f t="shared" si="25"/>
        <v>110</v>
      </c>
      <c r="J21" s="28">
        <v>110</v>
      </c>
      <c r="K21" s="28"/>
      <c r="L21" s="28"/>
      <c r="M21" s="28"/>
      <c r="N21" s="28">
        <f t="shared" si="26"/>
        <v>0</v>
      </c>
      <c r="O21" s="28">
        <f t="shared" ref="O21:O23" si="28">E21-J21</f>
        <v>0</v>
      </c>
      <c r="P21" s="28">
        <f t="shared" ref="P21:P23" si="29">F21-K21</f>
        <v>0</v>
      </c>
      <c r="Q21" s="28">
        <f t="shared" ref="Q21:Q23" si="30">G21-L21</f>
        <v>0</v>
      </c>
      <c r="R21" s="28">
        <f t="shared" ref="R21:R23" si="31">H21-M21</f>
        <v>0</v>
      </c>
      <c r="S21" s="36">
        <f t="shared" si="21"/>
        <v>1</v>
      </c>
    </row>
    <row r="22" ht="38.25" spans="1:19">
      <c r="A22" s="8">
        <v>14</v>
      </c>
      <c r="B22" s="13" t="s">
        <v>33</v>
      </c>
      <c r="C22" s="21" t="s">
        <v>36</v>
      </c>
      <c r="D22" s="15">
        <f t="shared" si="24"/>
        <v>440</v>
      </c>
      <c r="E22" s="15">
        <f>_xlfn.XLOOKUP($C22,[1]李凯用2024!$E:$E,[1]李凯用2024!H:H)</f>
        <v>244</v>
      </c>
      <c r="F22" s="15">
        <f>_xlfn.XLOOKUP($C22,[1]李凯用2024!$E:$E,[1]李凯用2024!I:I)</f>
        <v>196</v>
      </c>
      <c r="G22" s="15">
        <f>_xlfn.XLOOKUP($C22,[1]李凯用2024!$E:$E,[1]李凯用2024!J:J)</f>
        <v>0</v>
      </c>
      <c r="H22" s="15">
        <f>_xlfn.XLOOKUP($C22,[1]李凯用2024!$E:$E,[1]李凯用2024!K:K)</f>
        <v>0</v>
      </c>
      <c r="I22" s="28">
        <f t="shared" si="25"/>
        <v>440</v>
      </c>
      <c r="J22" s="28">
        <v>244</v>
      </c>
      <c r="K22" s="28">
        <f>_xlfn.XLOOKUP($C22,[1]李凯用2024!$E:$E,[1]李凯用2024!N:N)</f>
        <v>196</v>
      </c>
      <c r="L22" s="28"/>
      <c r="M22" s="28"/>
      <c r="N22" s="28">
        <f t="shared" si="26"/>
        <v>0</v>
      </c>
      <c r="O22" s="28">
        <f t="shared" si="28"/>
        <v>0</v>
      </c>
      <c r="P22" s="28">
        <f t="shared" si="29"/>
        <v>0</v>
      </c>
      <c r="Q22" s="28">
        <f t="shared" si="30"/>
        <v>0</v>
      </c>
      <c r="R22" s="28">
        <f t="shared" si="31"/>
        <v>0</v>
      </c>
      <c r="S22" s="36">
        <f t="shared" si="21"/>
        <v>1</v>
      </c>
    </row>
    <row r="23" ht="40" customHeight="1" spans="1:19">
      <c r="A23" s="8">
        <v>15</v>
      </c>
      <c r="B23" s="13" t="s">
        <v>33</v>
      </c>
      <c r="C23" s="20" t="s">
        <v>37</v>
      </c>
      <c r="D23" s="15">
        <f t="shared" si="24"/>
        <v>50</v>
      </c>
      <c r="E23" s="15">
        <f>_xlfn.XLOOKUP($C23,[1]李凯用2024!$E:$E,[1]李凯用2024!H:H)</f>
        <v>50</v>
      </c>
      <c r="F23" s="15">
        <f>_xlfn.XLOOKUP($C23,[1]李凯用2024!$E:$E,[1]李凯用2024!I:I)</f>
        <v>0</v>
      </c>
      <c r="G23" s="15">
        <f>_xlfn.XLOOKUP($C23,[1]李凯用2024!$E:$E,[1]李凯用2024!J:J)</f>
        <v>0</v>
      </c>
      <c r="H23" s="15">
        <f>_xlfn.XLOOKUP($C23,[1]李凯用2024!$E:$E,[1]李凯用2024!K:K)</f>
        <v>0</v>
      </c>
      <c r="I23" s="28">
        <f t="shared" si="25"/>
        <v>50</v>
      </c>
      <c r="J23" s="28">
        <v>50</v>
      </c>
      <c r="K23" s="28"/>
      <c r="L23" s="28"/>
      <c r="M23" s="28"/>
      <c r="N23" s="28">
        <f t="shared" si="26"/>
        <v>0</v>
      </c>
      <c r="O23" s="28">
        <f t="shared" si="28"/>
        <v>0</v>
      </c>
      <c r="P23" s="28">
        <f t="shared" si="29"/>
        <v>0</v>
      </c>
      <c r="Q23" s="28">
        <f t="shared" si="30"/>
        <v>0</v>
      </c>
      <c r="R23" s="28">
        <f t="shared" si="31"/>
        <v>0</v>
      </c>
      <c r="S23" s="36">
        <f t="shared" si="21"/>
        <v>1</v>
      </c>
    </row>
    <row r="24" ht="40" customHeight="1" spans="1:19">
      <c r="A24" s="8">
        <v>16</v>
      </c>
      <c r="B24" s="13" t="s">
        <v>33</v>
      </c>
      <c r="C24" s="20" t="s">
        <v>38</v>
      </c>
      <c r="D24" s="15">
        <f t="shared" si="24"/>
        <v>85.5</v>
      </c>
      <c r="E24" s="15">
        <f>_xlfn.XLOOKUP($C24,[1]李凯用2024!$E:$E,[1]李凯用2024!H:H)</f>
        <v>85.5</v>
      </c>
      <c r="F24" s="15">
        <f>_xlfn.XLOOKUP($C24,[1]李凯用2024!$E:$E,[1]李凯用2024!I:I)</f>
        <v>0</v>
      </c>
      <c r="G24" s="15">
        <f>_xlfn.XLOOKUP($C24,[1]李凯用2024!$E:$E,[1]李凯用2024!J:J)</f>
        <v>0</v>
      </c>
      <c r="H24" s="15">
        <f>_xlfn.XLOOKUP($C24,[1]李凯用2024!$E:$E,[1]李凯用2024!K:K)</f>
        <v>0</v>
      </c>
      <c r="I24" s="28">
        <f t="shared" si="25"/>
        <v>65.5</v>
      </c>
      <c r="J24" s="28">
        <v>65.5</v>
      </c>
      <c r="K24" s="28"/>
      <c r="L24" s="28"/>
      <c r="M24" s="28"/>
      <c r="N24" s="28">
        <f t="shared" ref="N24:N30" si="32">SUM(O24:R24)</f>
        <v>20</v>
      </c>
      <c r="O24" s="28">
        <f t="shared" ref="O24:O30" si="33">E24-J24</f>
        <v>20</v>
      </c>
      <c r="P24" s="28">
        <f t="shared" ref="P24:P30" si="34">F24-K24</f>
        <v>0</v>
      </c>
      <c r="Q24" s="28">
        <f t="shared" ref="Q24:Q30" si="35">G24-L24</f>
        <v>0</v>
      </c>
      <c r="R24" s="28">
        <f t="shared" ref="R24:R30" si="36">H24-M24</f>
        <v>0</v>
      </c>
      <c r="S24" s="36">
        <f t="shared" ref="S24:S34" si="37">I24/D24</f>
        <v>0.766081871345029</v>
      </c>
    </row>
    <row r="25" ht="42" customHeight="1" spans="1:19">
      <c r="A25" s="3" t="s">
        <v>39</v>
      </c>
      <c r="B25" s="3"/>
      <c r="C25" s="3"/>
      <c r="D25" s="17">
        <f t="shared" ref="D25:I25" si="38">SUBTOTAL(9,D20:D24)</f>
        <v>805.5</v>
      </c>
      <c r="E25" s="17">
        <f t="shared" si="38"/>
        <v>609.5</v>
      </c>
      <c r="F25" s="17">
        <f t="shared" si="38"/>
        <v>196</v>
      </c>
      <c r="G25" s="17">
        <f t="shared" si="38"/>
        <v>0</v>
      </c>
      <c r="H25" s="17">
        <f t="shared" si="38"/>
        <v>0</v>
      </c>
      <c r="I25" s="31">
        <f>SUM(I20:I24)</f>
        <v>785.5</v>
      </c>
      <c r="J25" s="31">
        <f t="shared" ref="J25:R25" si="39">SUM(J20:J24)</f>
        <v>589.5</v>
      </c>
      <c r="K25" s="31">
        <f t="shared" si="39"/>
        <v>196</v>
      </c>
      <c r="L25" s="31">
        <f t="shared" si="39"/>
        <v>0</v>
      </c>
      <c r="M25" s="31">
        <f t="shared" si="39"/>
        <v>0</v>
      </c>
      <c r="N25" s="31">
        <f t="shared" si="39"/>
        <v>20</v>
      </c>
      <c r="O25" s="31">
        <f t="shared" si="39"/>
        <v>20</v>
      </c>
      <c r="P25" s="31">
        <f t="shared" si="39"/>
        <v>0</v>
      </c>
      <c r="Q25" s="31">
        <f t="shared" si="39"/>
        <v>0</v>
      </c>
      <c r="R25" s="31">
        <f t="shared" si="39"/>
        <v>0</v>
      </c>
      <c r="S25" s="35">
        <f t="shared" si="37"/>
        <v>0.975170701427685</v>
      </c>
    </row>
    <row r="26" ht="54" customHeight="1" spans="1:19">
      <c r="A26" s="8">
        <v>17</v>
      </c>
      <c r="B26" s="13" t="s">
        <v>40</v>
      </c>
      <c r="C26" s="14" t="s">
        <v>41</v>
      </c>
      <c r="D26" s="15">
        <f t="shared" ref="D26:D30" si="40">SUM(E26:H26)</f>
        <v>740</v>
      </c>
      <c r="E26" s="15">
        <f>_xlfn.XLOOKUP($C26,[1]李凯用2024!$E:$E,[1]李凯用2024!H:H)</f>
        <v>500</v>
      </c>
      <c r="F26" s="15">
        <f>_xlfn.XLOOKUP($C26,[1]李凯用2024!$E:$E,[1]李凯用2024!I:I)</f>
        <v>240</v>
      </c>
      <c r="G26" s="15">
        <f>_xlfn.XLOOKUP($C26,[1]李凯用2024!$E:$E,[1]李凯用2024!J:J)</f>
        <v>0</v>
      </c>
      <c r="H26" s="15">
        <f>_xlfn.XLOOKUP($C26,[1]李凯用2024!$E:$E,[1]李凯用2024!K:K)</f>
        <v>0</v>
      </c>
      <c r="I26" s="28">
        <f t="shared" ref="I26:I30" si="41">SUM(J26:M26)</f>
        <v>666</v>
      </c>
      <c r="J26" s="28">
        <v>426</v>
      </c>
      <c r="K26" s="28">
        <v>240</v>
      </c>
      <c r="L26" s="28"/>
      <c r="M26" s="28"/>
      <c r="N26" s="28">
        <f t="shared" si="32"/>
        <v>74</v>
      </c>
      <c r="O26" s="28">
        <f t="shared" si="33"/>
        <v>74</v>
      </c>
      <c r="P26" s="28">
        <f t="shared" si="34"/>
        <v>0</v>
      </c>
      <c r="Q26" s="28">
        <f t="shared" si="35"/>
        <v>0</v>
      </c>
      <c r="R26" s="28">
        <f t="shared" si="36"/>
        <v>0</v>
      </c>
      <c r="S26" s="36">
        <f t="shared" si="37"/>
        <v>0.9</v>
      </c>
    </row>
    <row r="27" s="9" customFormat="1" ht="48" customHeight="1" spans="1:19">
      <c r="A27" s="3" t="s">
        <v>42</v>
      </c>
      <c r="B27" s="3"/>
      <c r="C27" s="3"/>
      <c r="D27" s="17">
        <f t="shared" ref="D27:I27" si="42">SUBTOTAL(9,D26:D26)</f>
        <v>740</v>
      </c>
      <c r="E27" s="17">
        <f t="shared" si="42"/>
        <v>500</v>
      </c>
      <c r="F27" s="17">
        <f t="shared" si="42"/>
        <v>240</v>
      </c>
      <c r="G27" s="17">
        <f t="shared" si="42"/>
        <v>0</v>
      </c>
      <c r="H27" s="17">
        <f t="shared" si="42"/>
        <v>0</v>
      </c>
      <c r="I27" s="31">
        <f>SUM(I26:I26)</f>
        <v>666</v>
      </c>
      <c r="J27" s="31">
        <f t="shared" ref="J27:R27" si="43">SUM(J26:J26)</f>
        <v>426</v>
      </c>
      <c r="K27" s="31">
        <f t="shared" si="43"/>
        <v>240</v>
      </c>
      <c r="L27" s="31">
        <f t="shared" si="43"/>
        <v>0</v>
      </c>
      <c r="M27" s="31">
        <f t="shared" si="43"/>
        <v>0</v>
      </c>
      <c r="N27" s="31">
        <f t="shared" si="43"/>
        <v>74</v>
      </c>
      <c r="O27" s="31">
        <f t="shared" si="43"/>
        <v>74</v>
      </c>
      <c r="P27" s="31">
        <f t="shared" si="43"/>
        <v>0</v>
      </c>
      <c r="Q27" s="31">
        <f t="shared" si="43"/>
        <v>0</v>
      </c>
      <c r="R27" s="31">
        <f t="shared" si="43"/>
        <v>0</v>
      </c>
      <c r="S27" s="35">
        <f t="shared" si="37"/>
        <v>0.9</v>
      </c>
    </row>
    <row r="28" ht="38.25" spans="1:19">
      <c r="A28" s="8">
        <v>18</v>
      </c>
      <c r="B28" s="13" t="s">
        <v>43</v>
      </c>
      <c r="C28" s="20" t="s">
        <v>44</v>
      </c>
      <c r="D28" s="15">
        <f t="shared" si="40"/>
        <v>372.12</v>
      </c>
      <c r="E28" s="15">
        <f>_xlfn.XLOOKUP($C28,[1]李凯用2024!$E:$E,[1]李凯用2024!H:H)</f>
        <v>372.12</v>
      </c>
      <c r="F28" s="15">
        <f>_xlfn.XLOOKUP($C28,[1]李凯用2024!$E:$E,[1]李凯用2024!I:I)</f>
        <v>0</v>
      </c>
      <c r="G28" s="15">
        <f>_xlfn.XLOOKUP($C28,[1]李凯用2024!$E:$E,[1]李凯用2024!J:J)</f>
        <v>0</v>
      </c>
      <c r="H28" s="15">
        <f>_xlfn.XLOOKUP($C28,[1]李凯用2024!$E:$E,[1]李凯用2024!K:K)</f>
        <v>0</v>
      </c>
      <c r="I28" s="28">
        <f t="shared" si="41"/>
        <v>351.73</v>
      </c>
      <c r="J28" s="28">
        <v>351.73</v>
      </c>
      <c r="K28" s="28"/>
      <c r="L28" s="28"/>
      <c r="M28" s="28"/>
      <c r="N28" s="28">
        <f t="shared" si="32"/>
        <v>20.39</v>
      </c>
      <c r="O28" s="28">
        <f t="shared" ref="O28:R28" si="44">E28-J28</f>
        <v>20.39</v>
      </c>
      <c r="P28" s="28">
        <f t="shared" si="44"/>
        <v>0</v>
      </c>
      <c r="Q28" s="28">
        <f t="shared" si="44"/>
        <v>0</v>
      </c>
      <c r="R28" s="28">
        <f t="shared" si="44"/>
        <v>0</v>
      </c>
      <c r="S28" s="36">
        <f t="shared" si="37"/>
        <v>0.945205847576051</v>
      </c>
    </row>
    <row r="29" ht="38.25" spans="1:19">
      <c r="A29" s="8">
        <v>19</v>
      </c>
      <c r="B29" s="13" t="s">
        <v>43</v>
      </c>
      <c r="C29" s="20" t="s">
        <v>45</v>
      </c>
      <c r="D29" s="15">
        <f t="shared" si="40"/>
        <v>113</v>
      </c>
      <c r="E29" s="15">
        <f>_xlfn.XLOOKUP($C29,[1]李凯用2024!$E:$E,[1]李凯用2024!H:H)</f>
        <v>113</v>
      </c>
      <c r="F29" s="15">
        <f>_xlfn.XLOOKUP($C29,[1]李凯用2024!$E:$E,[1]李凯用2024!I:I)</f>
        <v>0</v>
      </c>
      <c r="G29" s="15">
        <f>_xlfn.XLOOKUP($C29,[1]李凯用2024!$E:$E,[1]李凯用2024!J:J)</f>
        <v>0</v>
      </c>
      <c r="H29" s="15">
        <f>_xlfn.XLOOKUP($C29,[1]李凯用2024!$E:$E,[1]李凯用2024!K:K)</f>
        <v>0</v>
      </c>
      <c r="I29" s="28">
        <f t="shared" si="41"/>
        <v>113</v>
      </c>
      <c r="J29" s="28">
        <v>113</v>
      </c>
      <c r="K29" s="28"/>
      <c r="L29" s="28"/>
      <c r="M29" s="28"/>
      <c r="N29" s="28">
        <f t="shared" si="32"/>
        <v>0</v>
      </c>
      <c r="O29" s="28">
        <f t="shared" si="33"/>
        <v>0</v>
      </c>
      <c r="P29" s="28">
        <f t="shared" si="34"/>
        <v>0</v>
      </c>
      <c r="Q29" s="28">
        <f t="shared" si="35"/>
        <v>0</v>
      </c>
      <c r="R29" s="28">
        <f t="shared" si="36"/>
        <v>0</v>
      </c>
      <c r="S29" s="36">
        <f t="shared" si="37"/>
        <v>1</v>
      </c>
    </row>
    <row r="30" ht="38.25" spans="1:19">
      <c r="A30" s="8">
        <v>20</v>
      </c>
      <c r="B30" s="13" t="s">
        <v>43</v>
      </c>
      <c r="C30" s="20" t="s">
        <v>46</v>
      </c>
      <c r="D30" s="15">
        <f t="shared" si="40"/>
        <v>100</v>
      </c>
      <c r="E30" s="15">
        <f>_xlfn.XLOOKUP($C30,[1]李凯用2024!$E:$E,[1]李凯用2024!H:H)</f>
        <v>100</v>
      </c>
      <c r="F30" s="15">
        <f>_xlfn.XLOOKUP($C30,[1]李凯用2024!$E:$E,[1]李凯用2024!I:I)</f>
        <v>0</v>
      </c>
      <c r="G30" s="15">
        <f>_xlfn.XLOOKUP($C30,[1]李凯用2024!$E:$E,[1]李凯用2024!J:J)</f>
        <v>0</v>
      </c>
      <c r="H30" s="15">
        <f>_xlfn.XLOOKUP($C30,[1]李凯用2024!$E:$E,[1]李凯用2024!K:K)</f>
        <v>0</v>
      </c>
      <c r="I30" s="28">
        <f t="shared" si="41"/>
        <v>40</v>
      </c>
      <c r="J30" s="28">
        <v>40</v>
      </c>
      <c r="K30" s="28"/>
      <c r="L30" s="28"/>
      <c r="M30" s="28"/>
      <c r="N30" s="28">
        <f t="shared" si="32"/>
        <v>60</v>
      </c>
      <c r="O30" s="28">
        <f t="shared" si="33"/>
        <v>60</v>
      </c>
      <c r="P30" s="28">
        <f t="shared" si="34"/>
        <v>0</v>
      </c>
      <c r="Q30" s="28">
        <f t="shared" si="35"/>
        <v>0</v>
      </c>
      <c r="R30" s="28">
        <f t="shared" si="36"/>
        <v>0</v>
      </c>
      <c r="S30" s="36">
        <f t="shared" si="37"/>
        <v>0.4</v>
      </c>
    </row>
    <row r="31" s="9" customFormat="1" ht="42" customHeight="1" spans="1:19">
      <c r="A31" s="3" t="s">
        <v>47</v>
      </c>
      <c r="B31" s="3"/>
      <c r="C31" s="3"/>
      <c r="D31" s="17">
        <f t="shared" ref="D31:I31" si="45">SUBTOTAL(9,D28:D30)</f>
        <v>585.12</v>
      </c>
      <c r="E31" s="17">
        <f t="shared" si="45"/>
        <v>585.12</v>
      </c>
      <c r="F31" s="17">
        <f t="shared" si="45"/>
        <v>0</v>
      </c>
      <c r="G31" s="17">
        <f t="shared" si="45"/>
        <v>0</v>
      </c>
      <c r="H31" s="17">
        <f t="shared" si="45"/>
        <v>0</v>
      </c>
      <c r="I31" s="31">
        <f>SUM(I28:I30)</f>
        <v>504.73</v>
      </c>
      <c r="J31" s="31">
        <f t="shared" ref="J31:R31" si="46">SUM(J28:J30)</f>
        <v>504.73</v>
      </c>
      <c r="K31" s="31">
        <f t="shared" si="46"/>
        <v>0</v>
      </c>
      <c r="L31" s="31">
        <f t="shared" si="46"/>
        <v>0</v>
      </c>
      <c r="M31" s="31">
        <f t="shared" si="46"/>
        <v>0</v>
      </c>
      <c r="N31" s="31">
        <f t="shared" si="46"/>
        <v>80.39</v>
      </c>
      <c r="O31" s="31">
        <f t="shared" si="46"/>
        <v>80.39</v>
      </c>
      <c r="P31" s="31">
        <f t="shared" si="46"/>
        <v>0</v>
      </c>
      <c r="Q31" s="31">
        <f t="shared" si="46"/>
        <v>0</v>
      </c>
      <c r="R31" s="31">
        <f t="shared" si="46"/>
        <v>0</v>
      </c>
      <c r="S31" s="35">
        <f t="shared" si="37"/>
        <v>0.862609379272628</v>
      </c>
    </row>
    <row r="32" ht="38.25" spans="1:19">
      <c r="A32" s="8">
        <v>21</v>
      </c>
      <c r="B32" s="13" t="s">
        <v>48</v>
      </c>
      <c r="C32" s="20" t="s">
        <v>49</v>
      </c>
      <c r="D32" s="15">
        <f t="shared" ref="D32:D34" si="47">SUM(E32:H32)</f>
        <v>690</v>
      </c>
      <c r="E32" s="15">
        <f>_xlfn.XLOOKUP($C32,[1]李凯用2024!$E:$E,[1]李凯用2024!H:H)</f>
        <v>500</v>
      </c>
      <c r="F32" s="15">
        <f>_xlfn.XLOOKUP($C32,[1]李凯用2024!$E:$E,[1]李凯用2024!I:I)</f>
        <v>190</v>
      </c>
      <c r="G32" s="15">
        <f>_xlfn.XLOOKUP($C32,[1]李凯用2024!$E:$E,[1]李凯用2024!J:J)</f>
        <v>0</v>
      </c>
      <c r="H32" s="15">
        <f>_xlfn.XLOOKUP($C32,[1]李凯用2024!$E:$E,[1]李凯用2024!K:K)</f>
        <v>0</v>
      </c>
      <c r="I32" s="28">
        <f t="shared" ref="I32:I34" si="48">SUM(J32:M32)</f>
        <v>652.43</v>
      </c>
      <c r="J32" s="28">
        <v>500</v>
      </c>
      <c r="K32" s="28">
        <v>152.43</v>
      </c>
      <c r="L32" s="28"/>
      <c r="M32" s="28"/>
      <c r="N32" s="28">
        <f>SUM(O32:R32)</f>
        <v>37.57</v>
      </c>
      <c r="O32" s="28">
        <f t="shared" ref="O32:R32" si="49">E32-J32</f>
        <v>0</v>
      </c>
      <c r="P32" s="28">
        <f t="shared" si="49"/>
        <v>37.57</v>
      </c>
      <c r="Q32" s="28">
        <f t="shared" si="49"/>
        <v>0</v>
      </c>
      <c r="R32" s="28">
        <f t="shared" si="49"/>
        <v>0</v>
      </c>
      <c r="S32" s="36">
        <f t="shared" si="37"/>
        <v>0.945550724637681</v>
      </c>
    </row>
    <row r="33" customFormat="1" ht="38.25" spans="1:19">
      <c r="A33" s="8">
        <v>22</v>
      </c>
      <c r="B33" s="13" t="s">
        <v>48</v>
      </c>
      <c r="C33" s="20" t="s">
        <v>50</v>
      </c>
      <c r="D33" s="15">
        <f t="shared" si="47"/>
        <v>185</v>
      </c>
      <c r="E33" s="15">
        <f>_xlfn.XLOOKUP($C33,[1]李凯用2024!$E:$E,[1]李凯用2024!H:H)</f>
        <v>185</v>
      </c>
      <c r="F33" s="15">
        <f>_xlfn.XLOOKUP($C33,[1]李凯用2024!$E:$E,[1]李凯用2024!I:I)</f>
        <v>0</v>
      </c>
      <c r="G33" s="15">
        <f>_xlfn.XLOOKUP($C33,[1]李凯用2024!$E:$E,[1]李凯用2024!J:J)</f>
        <v>0</v>
      </c>
      <c r="H33" s="15">
        <f>_xlfn.XLOOKUP($C33,[1]李凯用2024!$E:$E,[1]李凯用2024!K:K)</f>
        <v>0</v>
      </c>
      <c r="I33" s="28">
        <f t="shared" si="48"/>
        <v>88.92</v>
      </c>
      <c r="J33" s="28">
        <v>88.92</v>
      </c>
      <c r="K33" s="28"/>
      <c r="L33" s="28"/>
      <c r="M33" s="28"/>
      <c r="N33" s="28">
        <f>SUM(O33:R33)</f>
        <v>96.08</v>
      </c>
      <c r="O33" s="28">
        <f>E33-J33</f>
        <v>96.08</v>
      </c>
      <c r="P33" s="28">
        <f>F33-K33</f>
        <v>0</v>
      </c>
      <c r="Q33" s="28">
        <f>G33-L33</f>
        <v>0</v>
      </c>
      <c r="R33" s="28">
        <f>H33-M33</f>
        <v>0</v>
      </c>
      <c r="S33" s="36">
        <f t="shared" si="37"/>
        <v>0.480648648648649</v>
      </c>
    </row>
    <row r="34" customFormat="1" ht="38.25" spans="1:19">
      <c r="A34" s="8">
        <v>23</v>
      </c>
      <c r="B34" s="13" t="s">
        <v>48</v>
      </c>
      <c r="C34" s="20" t="s">
        <v>51</v>
      </c>
      <c r="D34" s="15">
        <f t="shared" si="47"/>
        <v>200</v>
      </c>
      <c r="E34" s="15">
        <f>_xlfn.XLOOKUP($C34,[1]李凯用2024!$E:$E,[1]李凯用2024!H:H)</f>
        <v>200</v>
      </c>
      <c r="F34" s="15">
        <f>_xlfn.XLOOKUP($C34,[1]李凯用2024!$E:$E,[1]李凯用2024!I:I)</f>
        <v>0</v>
      </c>
      <c r="G34" s="15">
        <f>_xlfn.XLOOKUP($C34,[1]李凯用2024!$E:$E,[1]李凯用2024!J:J)</f>
        <v>0</v>
      </c>
      <c r="H34" s="15">
        <f>_xlfn.XLOOKUP($C34,[1]李凯用2024!$E:$E,[1]李凯用2024!K:K)</f>
        <v>0</v>
      </c>
      <c r="I34" s="28">
        <f t="shared" si="48"/>
        <v>159.6</v>
      </c>
      <c r="J34" s="28">
        <v>159.6</v>
      </c>
      <c r="K34" s="28"/>
      <c r="L34" s="28"/>
      <c r="M34" s="28"/>
      <c r="N34" s="28">
        <f>SUM(O34:R34)</f>
        <v>40.4</v>
      </c>
      <c r="O34" s="28">
        <f>E34-J34</f>
        <v>40.4</v>
      </c>
      <c r="P34" s="28">
        <f>F34-K34</f>
        <v>0</v>
      </c>
      <c r="Q34" s="28">
        <f>G34-L34</f>
        <v>0</v>
      </c>
      <c r="R34" s="28">
        <f>H34-M34</f>
        <v>0</v>
      </c>
      <c r="S34" s="36">
        <f t="shared" si="37"/>
        <v>0.798</v>
      </c>
    </row>
    <row r="35" s="9" customFormat="1" ht="42" customHeight="1" spans="1:19">
      <c r="A35" s="3" t="s">
        <v>52</v>
      </c>
      <c r="B35" s="3"/>
      <c r="C35" s="3"/>
      <c r="D35" s="17">
        <f>SUBTOTAL(9,D32:D34)</f>
        <v>1075</v>
      </c>
      <c r="E35" s="17">
        <f>SUBTOTAL(9,E32:E34)</f>
        <v>885</v>
      </c>
      <c r="F35" s="17">
        <f>SUBTOTAL(9,F32:F34)</f>
        <v>190</v>
      </c>
      <c r="G35" s="17">
        <f>SUBTOTAL(9,G32:G34)</f>
        <v>0</v>
      </c>
      <c r="H35" s="17">
        <f>SUBTOTAL(9,H32:H34)</f>
        <v>0</v>
      </c>
      <c r="I35" s="31">
        <f>SUM(I32:I34)</f>
        <v>900.95</v>
      </c>
      <c r="J35" s="31">
        <f t="shared" ref="J35:R35" si="50">SUM(J32:J34)</f>
        <v>748.52</v>
      </c>
      <c r="K35" s="31">
        <f t="shared" si="50"/>
        <v>152.43</v>
      </c>
      <c r="L35" s="31">
        <f t="shared" si="50"/>
        <v>0</v>
      </c>
      <c r="M35" s="31">
        <f t="shared" si="50"/>
        <v>0</v>
      </c>
      <c r="N35" s="31">
        <f t="shared" si="50"/>
        <v>174.05</v>
      </c>
      <c r="O35" s="31">
        <f t="shared" si="50"/>
        <v>136.48</v>
      </c>
      <c r="P35" s="31">
        <f t="shared" si="50"/>
        <v>37.57</v>
      </c>
      <c r="Q35" s="31">
        <f t="shared" si="50"/>
        <v>0</v>
      </c>
      <c r="R35" s="31">
        <f t="shared" si="50"/>
        <v>0</v>
      </c>
      <c r="S35" s="35">
        <f t="shared" ref="S35:S52" si="51">I35/D35</f>
        <v>0.838093023255814</v>
      </c>
    </row>
    <row r="36" ht="47" customHeight="1" spans="1:19">
      <c r="A36" s="8">
        <v>24</v>
      </c>
      <c r="B36" s="13" t="s">
        <v>53</v>
      </c>
      <c r="C36" s="20" t="s">
        <v>54</v>
      </c>
      <c r="D36" s="15">
        <f t="shared" ref="D36:D40" si="52">SUM(E36:H36)</f>
        <v>740</v>
      </c>
      <c r="E36" s="15">
        <f>_xlfn.XLOOKUP($C36,[1]李凯用2024!$E:$E,[1]李凯用2024!H:H)</f>
        <v>400</v>
      </c>
      <c r="F36" s="15">
        <f>_xlfn.XLOOKUP($C36,[1]李凯用2024!$E:$E,[1]李凯用2024!I:I)</f>
        <v>340</v>
      </c>
      <c r="G36" s="15">
        <f>_xlfn.XLOOKUP($C36,[1]李凯用2024!$E:$E,[1]李凯用2024!J:J)</f>
        <v>0</v>
      </c>
      <c r="H36" s="15">
        <f>_xlfn.XLOOKUP($C36,[1]李凯用2024!$E:$E,[1]李凯用2024!K:K)</f>
        <v>0</v>
      </c>
      <c r="I36" s="28">
        <f t="shared" ref="I36:I40" si="53">SUM(J36:M36)</f>
        <v>663</v>
      </c>
      <c r="J36" s="28">
        <v>323</v>
      </c>
      <c r="K36" s="28">
        <v>340</v>
      </c>
      <c r="L36" s="28"/>
      <c r="M36" s="28"/>
      <c r="N36" s="28">
        <f t="shared" ref="N36:N40" si="54">SUM(O36:R36)</f>
        <v>77</v>
      </c>
      <c r="O36" s="28">
        <f t="shared" ref="O36:R36" si="55">E36-J36</f>
        <v>77</v>
      </c>
      <c r="P36" s="28">
        <f t="shared" si="55"/>
        <v>0</v>
      </c>
      <c r="Q36" s="28">
        <f t="shared" si="55"/>
        <v>0</v>
      </c>
      <c r="R36" s="28">
        <f t="shared" si="55"/>
        <v>0</v>
      </c>
      <c r="S36" s="36">
        <f t="shared" si="51"/>
        <v>0.895945945945946</v>
      </c>
    </row>
    <row r="37" ht="33" customHeight="1" spans="1:19">
      <c r="A37" s="8">
        <v>25</v>
      </c>
      <c r="B37" s="13" t="s">
        <v>53</v>
      </c>
      <c r="C37" s="22" t="s">
        <v>55</v>
      </c>
      <c r="D37" s="15">
        <f t="shared" si="52"/>
        <v>350</v>
      </c>
      <c r="E37" s="15">
        <f>_xlfn.XLOOKUP($C37,[1]李凯用2024!$E:$E,[1]李凯用2024!H:H)</f>
        <v>350</v>
      </c>
      <c r="F37" s="15">
        <f>_xlfn.XLOOKUP($C37,[1]李凯用2024!$E:$E,[1]李凯用2024!I:I)</f>
        <v>0</v>
      </c>
      <c r="G37" s="15">
        <f>_xlfn.XLOOKUP($C37,[1]李凯用2024!$E:$E,[1]李凯用2024!J:J)</f>
        <v>0</v>
      </c>
      <c r="H37" s="15">
        <f>_xlfn.XLOOKUP($C37,[1]李凯用2024!$E:$E,[1]李凯用2024!K:K)</f>
        <v>0</v>
      </c>
      <c r="I37" s="28">
        <f t="shared" si="53"/>
        <v>334.7</v>
      </c>
      <c r="J37" s="28">
        <v>334.7</v>
      </c>
      <c r="K37" s="28"/>
      <c r="L37" s="28"/>
      <c r="M37" s="28"/>
      <c r="N37" s="28">
        <f t="shared" si="54"/>
        <v>15.3</v>
      </c>
      <c r="O37" s="28">
        <f t="shared" ref="O37:R37" si="56">E37-J37</f>
        <v>15.3</v>
      </c>
      <c r="P37" s="28">
        <f t="shared" si="56"/>
        <v>0</v>
      </c>
      <c r="Q37" s="28">
        <f t="shared" si="56"/>
        <v>0</v>
      </c>
      <c r="R37" s="28">
        <f t="shared" si="56"/>
        <v>0</v>
      </c>
      <c r="S37" s="36">
        <f t="shared" si="51"/>
        <v>0.956285714285714</v>
      </c>
    </row>
    <row r="38" s="9" customFormat="1" ht="36" customHeight="1" spans="1:19">
      <c r="A38" s="3" t="s">
        <v>56</v>
      </c>
      <c r="B38" s="3"/>
      <c r="C38" s="3"/>
      <c r="D38" s="17">
        <f>SUBTOTAL(9,D36:D37)</f>
        <v>1090</v>
      </c>
      <c r="E38" s="17">
        <f>SUBTOTAL(9,E36:E37)</f>
        <v>750</v>
      </c>
      <c r="F38" s="17">
        <f>SUBTOTAL(9,F36:F37)</f>
        <v>340</v>
      </c>
      <c r="G38" s="17">
        <f>SUBTOTAL(9,G36:G37)</f>
        <v>0</v>
      </c>
      <c r="H38" s="17">
        <f>SUBTOTAL(9,H36:H37)</f>
        <v>0</v>
      </c>
      <c r="I38" s="32">
        <f>SUM(I36:I37)</f>
        <v>997.7</v>
      </c>
      <c r="J38" s="32">
        <f t="shared" ref="J38:R38" si="57">SUM(J36:J37)</f>
        <v>657.7</v>
      </c>
      <c r="K38" s="32">
        <f t="shared" si="57"/>
        <v>340</v>
      </c>
      <c r="L38" s="32">
        <f t="shared" si="57"/>
        <v>0</v>
      </c>
      <c r="M38" s="32">
        <f t="shared" si="57"/>
        <v>0</v>
      </c>
      <c r="N38" s="32">
        <f t="shared" si="57"/>
        <v>92.3</v>
      </c>
      <c r="O38" s="32">
        <f t="shared" si="57"/>
        <v>92.3</v>
      </c>
      <c r="P38" s="32">
        <f t="shared" si="57"/>
        <v>0</v>
      </c>
      <c r="Q38" s="32">
        <f t="shared" si="57"/>
        <v>0</v>
      </c>
      <c r="R38" s="32">
        <f t="shared" si="57"/>
        <v>0</v>
      </c>
      <c r="S38" s="35">
        <f t="shared" si="51"/>
        <v>0.915321100917431</v>
      </c>
    </row>
    <row r="39" ht="51" spans="1:19">
      <c r="A39" s="8">
        <v>26</v>
      </c>
      <c r="B39" s="13" t="s">
        <v>57</v>
      </c>
      <c r="C39" s="22" t="s">
        <v>58</v>
      </c>
      <c r="D39" s="15">
        <f t="shared" si="52"/>
        <v>460</v>
      </c>
      <c r="E39" s="15">
        <f>_xlfn.XLOOKUP($C39,[1]李凯用2024!$E:$E,[1]李凯用2024!H:H)</f>
        <v>460</v>
      </c>
      <c r="F39" s="15">
        <f>_xlfn.XLOOKUP($C39,[1]李凯用2024!$E:$E,[1]李凯用2024!I:I)</f>
        <v>0</v>
      </c>
      <c r="G39" s="15">
        <f>_xlfn.XLOOKUP($C39,[1]李凯用2024!$E:$E,[1]李凯用2024!J:J)</f>
        <v>0</v>
      </c>
      <c r="H39" s="15">
        <f>_xlfn.XLOOKUP($C39,[1]李凯用2024!$E:$E,[1]李凯用2024!K:K)</f>
        <v>0</v>
      </c>
      <c r="I39" s="28">
        <f t="shared" si="53"/>
        <v>419.27</v>
      </c>
      <c r="J39" s="28">
        <v>419.27</v>
      </c>
      <c r="K39" s="28"/>
      <c r="L39" s="28"/>
      <c r="M39" s="28"/>
      <c r="N39" s="28">
        <f t="shared" si="54"/>
        <v>40.73</v>
      </c>
      <c r="O39" s="28">
        <f t="shared" ref="O39:R39" si="58">E39-J39</f>
        <v>40.73</v>
      </c>
      <c r="P39" s="28">
        <f t="shared" si="58"/>
        <v>0</v>
      </c>
      <c r="Q39" s="28">
        <f t="shared" si="58"/>
        <v>0</v>
      </c>
      <c r="R39" s="28">
        <f t="shared" si="58"/>
        <v>0</v>
      </c>
      <c r="S39" s="36">
        <f t="shared" si="51"/>
        <v>0.91145652173913</v>
      </c>
    </row>
    <row r="40" customFormat="1" ht="38" customHeight="1" spans="1:19">
      <c r="A40" s="8">
        <v>27</v>
      </c>
      <c r="B40" s="13" t="s">
        <v>57</v>
      </c>
      <c r="C40" s="20" t="s">
        <v>59</v>
      </c>
      <c r="D40" s="15">
        <f t="shared" si="52"/>
        <v>160</v>
      </c>
      <c r="E40" s="15">
        <f>_xlfn.XLOOKUP($C40,[1]李凯用2024!$E:$E,[1]李凯用2024!H:H)</f>
        <v>0</v>
      </c>
      <c r="F40" s="15">
        <f>_xlfn.XLOOKUP($C40,[1]李凯用2024!$E:$E,[1]李凯用2024!I:I)</f>
        <v>160</v>
      </c>
      <c r="G40" s="15">
        <f>_xlfn.XLOOKUP($C40,[1]李凯用2024!$E:$E,[1]李凯用2024!J:J)</f>
        <v>0</v>
      </c>
      <c r="H40" s="15">
        <f>_xlfn.XLOOKUP($C40,[1]李凯用2024!$E:$E,[1]李凯用2024!K:K)</f>
        <v>0</v>
      </c>
      <c r="I40" s="28">
        <f t="shared" si="53"/>
        <v>139.94</v>
      </c>
      <c r="J40" s="28"/>
      <c r="K40" s="28">
        <v>139.94</v>
      </c>
      <c r="L40" s="28"/>
      <c r="M40" s="28"/>
      <c r="N40" s="28">
        <f t="shared" si="54"/>
        <v>20.06</v>
      </c>
      <c r="O40" s="28">
        <f t="shared" ref="O40:R40" si="59">E40-J40</f>
        <v>0</v>
      </c>
      <c r="P40" s="28">
        <f t="shared" si="59"/>
        <v>20.06</v>
      </c>
      <c r="Q40" s="28">
        <f t="shared" si="59"/>
        <v>0</v>
      </c>
      <c r="R40" s="28">
        <f t="shared" si="59"/>
        <v>0</v>
      </c>
      <c r="S40" s="36">
        <f t="shared" si="51"/>
        <v>0.874625</v>
      </c>
    </row>
    <row r="41" s="9" customFormat="1" ht="39" customHeight="1" spans="1:19">
      <c r="A41" s="3" t="s">
        <v>60</v>
      </c>
      <c r="B41" s="3"/>
      <c r="C41" s="3"/>
      <c r="D41" s="17">
        <f t="shared" ref="D41:I41" si="60">SUBTOTAL(9,D39:D40)</f>
        <v>620</v>
      </c>
      <c r="E41" s="17">
        <f t="shared" si="60"/>
        <v>460</v>
      </c>
      <c r="F41" s="17">
        <f t="shared" si="60"/>
        <v>160</v>
      </c>
      <c r="G41" s="17">
        <f t="shared" si="60"/>
        <v>0</v>
      </c>
      <c r="H41" s="17">
        <f t="shared" si="60"/>
        <v>0</v>
      </c>
      <c r="I41" s="31">
        <f>SUM(I39:I40)</f>
        <v>559.21</v>
      </c>
      <c r="J41" s="31">
        <f t="shared" ref="J41:R41" si="61">SUM(J39:J40)</f>
        <v>419.27</v>
      </c>
      <c r="K41" s="31">
        <f t="shared" si="61"/>
        <v>139.94</v>
      </c>
      <c r="L41" s="31">
        <f t="shared" si="61"/>
        <v>0</v>
      </c>
      <c r="M41" s="31">
        <f t="shared" si="61"/>
        <v>0</v>
      </c>
      <c r="N41" s="31">
        <f t="shared" si="61"/>
        <v>60.79</v>
      </c>
      <c r="O41" s="31">
        <f t="shared" si="61"/>
        <v>40.73</v>
      </c>
      <c r="P41" s="31">
        <f t="shared" si="61"/>
        <v>20.06</v>
      </c>
      <c r="Q41" s="31">
        <f t="shared" si="61"/>
        <v>0</v>
      </c>
      <c r="R41" s="31">
        <f t="shared" si="61"/>
        <v>0</v>
      </c>
      <c r="S41" s="35">
        <f t="shared" si="51"/>
        <v>0.901951612903226</v>
      </c>
    </row>
    <row r="42" ht="38.25" spans="1:19">
      <c r="A42" s="8">
        <v>28</v>
      </c>
      <c r="B42" s="13" t="s">
        <v>61</v>
      </c>
      <c r="C42" s="14" t="s">
        <v>62</v>
      </c>
      <c r="D42" s="15">
        <f t="shared" ref="D42:D46" si="62">SUM(E42:H42)</f>
        <v>243.31</v>
      </c>
      <c r="E42" s="15">
        <f>_xlfn.XLOOKUP($C42,[1]李凯用2024!$E:$E,[1]李凯用2024!H:H)</f>
        <v>241</v>
      </c>
      <c r="F42" s="15">
        <f>_xlfn.XLOOKUP($C42,[1]李凯用2024!$E:$E,[1]李凯用2024!I:I)</f>
        <v>0</v>
      </c>
      <c r="G42" s="15">
        <f>_xlfn.XLOOKUP($C42,[1]李凯用2024!$E:$E,[1]李凯用2024!J:J)</f>
        <v>0</v>
      </c>
      <c r="H42" s="15">
        <f>_xlfn.XLOOKUP($C42,[1]李凯用2024!$E:$E,[1]李凯用2024!K:K)</f>
        <v>2.31</v>
      </c>
      <c r="I42" s="28">
        <f t="shared" ref="I42:I46" si="63">SUM(J42:M42)</f>
        <v>233.86</v>
      </c>
      <c r="J42" s="28">
        <v>233.86</v>
      </c>
      <c r="K42" s="28"/>
      <c r="L42" s="28"/>
      <c r="M42" s="28"/>
      <c r="N42" s="28">
        <f t="shared" ref="N42:N46" si="64">SUM(O42:R42)</f>
        <v>9.44999999999999</v>
      </c>
      <c r="O42" s="28">
        <f t="shared" ref="O42:R42" si="65">E42-J42</f>
        <v>7.13999999999999</v>
      </c>
      <c r="P42" s="28">
        <f t="shared" si="65"/>
        <v>0</v>
      </c>
      <c r="Q42" s="28">
        <f t="shared" si="65"/>
        <v>0</v>
      </c>
      <c r="R42" s="28">
        <f t="shared" si="65"/>
        <v>2.31</v>
      </c>
      <c r="S42" s="36">
        <f t="shared" si="51"/>
        <v>0.961160659241297</v>
      </c>
    </row>
    <row r="43" s="9" customFormat="1" ht="36" customHeight="1" spans="1:19">
      <c r="A43" s="3" t="s">
        <v>63</v>
      </c>
      <c r="B43" s="3"/>
      <c r="C43" s="3"/>
      <c r="D43" s="17">
        <f>SUBTOTAL(9,D42:D42)</f>
        <v>243.31</v>
      </c>
      <c r="E43" s="17">
        <f>SUBTOTAL(9,E42:E42)</f>
        <v>241</v>
      </c>
      <c r="F43" s="17">
        <f>SUBTOTAL(9,F42:F42)</f>
        <v>0</v>
      </c>
      <c r="G43" s="17">
        <f>SUBTOTAL(9,G42:G42)</f>
        <v>0</v>
      </c>
      <c r="H43" s="17">
        <f>SUBTOTAL(9,H42:H42)</f>
        <v>2.31</v>
      </c>
      <c r="I43" s="31">
        <f>SUM(I42:I42)</f>
        <v>233.86</v>
      </c>
      <c r="J43" s="31">
        <f t="shared" ref="J43:R43" si="66">SUM(J42:J42)</f>
        <v>233.86</v>
      </c>
      <c r="K43" s="31">
        <f t="shared" si="66"/>
        <v>0</v>
      </c>
      <c r="L43" s="31">
        <f t="shared" si="66"/>
        <v>0</v>
      </c>
      <c r="M43" s="31">
        <f t="shared" si="66"/>
        <v>0</v>
      </c>
      <c r="N43" s="31">
        <f t="shared" si="66"/>
        <v>9.44999999999999</v>
      </c>
      <c r="O43" s="31">
        <f t="shared" si="66"/>
        <v>7.13999999999999</v>
      </c>
      <c r="P43" s="31">
        <f t="shared" si="66"/>
        <v>0</v>
      </c>
      <c r="Q43" s="31">
        <f t="shared" si="66"/>
        <v>0</v>
      </c>
      <c r="R43" s="31">
        <f t="shared" si="66"/>
        <v>2.31</v>
      </c>
      <c r="S43" s="35">
        <f t="shared" si="51"/>
        <v>0.961160659241297</v>
      </c>
    </row>
    <row r="44" ht="40" customHeight="1" spans="1:19">
      <c r="A44" s="8">
        <v>29</v>
      </c>
      <c r="B44" s="13" t="s">
        <v>64</v>
      </c>
      <c r="C44" s="20" t="s">
        <v>65</v>
      </c>
      <c r="D44" s="15">
        <f t="shared" si="62"/>
        <v>219.71</v>
      </c>
      <c r="E44" s="15">
        <f>_xlfn.XLOOKUP($C44,[1]李凯用2024!$E:$E,[1]李凯用2024!H:H)</f>
        <v>0</v>
      </c>
      <c r="F44" s="15">
        <f>_xlfn.XLOOKUP($C44,[1]李凯用2024!$E:$E,[1]李凯用2024!I:I)</f>
        <v>219.71</v>
      </c>
      <c r="G44" s="15">
        <f>_xlfn.XLOOKUP($C44,[1]李凯用2024!$E:$E,[1]李凯用2024!J:J)</f>
        <v>0</v>
      </c>
      <c r="H44" s="15">
        <f>_xlfn.XLOOKUP($C44,[1]李凯用2024!$E:$E,[1]李凯用2024!K:K)</f>
        <v>0</v>
      </c>
      <c r="I44" s="28">
        <f t="shared" si="63"/>
        <v>219.71</v>
      </c>
      <c r="J44" s="28"/>
      <c r="K44" s="28">
        <v>219.71</v>
      </c>
      <c r="L44" s="28"/>
      <c r="M44" s="28"/>
      <c r="N44" s="28">
        <f t="shared" si="64"/>
        <v>0</v>
      </c>
      <c r="O44" s="28">
        <f t="shared" ref="O44:R44" si="67">E44-J44</f>
        <v>0</v>
      </c>
      <c r="P44" s="28">
        <f t="shared" si="67"/>
        <v>0</v>
      </c>
      <c r="Q44" s="28">
        <f t="shared" si="67"/>
        <v>0</v>
      </c>
      <c r="R44" s="28">
        <f t="shared" si="67"/>
        <v>0</v>
      </c>
      <c r="S44" s="36">
        <f t="shared" si="51"/>
        <v>1</v>
      </c>
    </row>
    <row r="45" s="9" customFormat="1" ht="39" customHeight="1" spans="1:19">
      <c r="A45" s="3" t="s">
        <v>66</v>
      </c>
      <c r="B45" s="3"/>
      <c r="C45" s="3"/>
      <c r="D45" s="17">
        <f>SUBTOTAL(9,D44:D44)</f>
        <v>219.71</v>
      </c>
      <c r="E45" s="17">
        <f>SUBTOTAL(9,E44:E44)</f>
        <v>0</v>
      </c>
      <c r="F45" s="17">
        <f>SUBTOTAL(9,F44:F44)</f>
        <v>219.71</v>
      </c>
      <c r="G45" s="17">
        <f>SUBTOTAL(9,G44:G44)</f>
        <v>0</v>
      </c>
      <c r="H45" s="17">
        <f>SUBTOTAL(9,H44:H44)</f>
        <v>0</v>
      </c>
      <c r="I45" s="31">
        <f t="shared" ref="I43:I47" si="68">SUBTOTAL(9,I44:I44)</f>
        <v>219.71</v>
      </c>
      <c r="J45" s="31">
        <f t="shared" ref="J45:R45" si="69">SUBTOTAL(9,J44:J44)</f>
        <v>0</v>
      </c>
      <c r="K45" s="31">
        <f t="shared" si="69"/>
        <v>219.71</v>
      </c>
      <c r="L45" s="31">
        <f t="shared" si="69"/>
        <v>0</v>
      </c>
      <c r="M45" s="31">
        <f t="shared" si="69"/>
        <v>0</v>
      </c>
      <c r="N45" s="31">
        <f t="shared" si="69"/>
        <v>0</v>
      </c>
      <c r="O45" s="31">
        <f t="shared" si="69"/>
        <v>0</v>
      </c>
      <c r="P45" s="31">
        <f t="shared" si="69"/>
        <v>0</v>
      </c>
      <c r="Q45" s="31">
        <f t="shared" si="69"/>
        <v>0</v>
      </c>
      <c r="R45" s="31">
        <f t="shared" si="69"/>
        <v>0</v>
      </c>
      <c r="S45" s="35">
        <f t="shared" si="51"/>
        <v>1</v>
      </c>
    </row>
    <row r="46" ht="45" spans="1:19">
      <c r="A46" s="8">
        <v>30</v>
      </c>
      <c r="B46" s="18" t="s">
        <v>67</v>
      </c>
      <c r="C46" s="23" t="s">
        <v>68</v>
      </c>
      <c r="D46" s="15">
        <f t="shared" si="62"/>
        <v>390</v>
      </c>
      <c r="E46" s="15">
        <f>_xlfn.XLOOKUP($C46,[1]李凯用2024!$E:$E,[1]李凯用2024!H:H)</f>
        <v>0</v>
      </c>
      <c r="F46" s="15">
        <f>_xlfn.XLOOKUP($C46,[1]李凯用2024!$E:$E,[1]李凯用2024!I:I)</f>
        <v>390</v>
      </c>
      <c r="G46" s="15">
        <f>_xlfn.XLOOKUP($C46,[1]李凯用2024!$E:$E,[1]李凯用2024!J:J)</f>
        <v>0</v>
      </c>
      <c r="H46" s="15">
        <f>_xlfn.XLOOKUP($C46,[1]李凯用2024!$E:$E,[1]李凯用2024!K:K)</f>
        <v>0</v>
      </c>
      <c r="I46" s="28">
        <f t="shared" si="63"/>
        <v>115.52</v>
      </c>
      <c r="J46" s="28"/>
      <c r="K46" s="28">
        <v>115.52</v>
      </c>
      <c r="L46" s="28"/>
      <c r="M46" s="28"/>
      <c r="N46" s="28">
        <f t="shared" si="64"/>
        <v>274.48</v>
      </c>
      <c r="O46" s="28">
        <f t="shared" ref="O46:R46" si="70">E46-J46</f>
        <v>0</v>
      </c>
      <c r="P46" s="28">
        <f t="shared" si="70"/>
        <v>274.48</v>
      </c>
      <c r="Q46" s="28">
        <f t="shared" si="70"/>
        <v>0</v>
      </c>
      <c r="R46" s="28">
        <f t="shared" si="70"/>
        <v>0</v>
      </c>
      <c r="S46" s="36">
        <f t="shared" si="51"/>
        <v>0.296205128205128</v>
      </c>
    </row>
    <row r="47" s="9" customFormat="1" ht="42" customHeight="1" spans="1:19">
      <c r="A47" s="3" t="s">
        <v>69</v>
      </c>
      <c r="B47" s="3"/>
      <c r="C47" s="3"/>
      <c r="D47" s="17">
        <f>SUBTOTAL(9,D46:D46)</f>
        <v>390</v>
      </c>
      <c r="E47" s="17">
        <f>SUBTOTAL(9,E46:E46)</f>
        <v>0</v>
      </c>
      <c r="F47" s="17">
        <f>SUBTOTAL(9,F46:F46)</f>
        <v>390</v>
      </c>
      <c r="G47" s="17">
        <f>SUBTOTAL(9,G46:G46)</f>
        <v>0</v>
      </c>
      <c r="H47" s="17">
        <f>SUBTOTAL(9,H46:H46)</f>
        <v>0</v>
      </c>
      <c r="I47" s="31">
        <f t="shared" si="68"/>
        <v>115.52</v>
      </c>
      <c r="J47" s="31">
        <f t="shared" ref="J47:R47" si="71">SUBTOTAL(9,J46:J46)</f>
        <v>0</v>
      </c>
      <c r="K47" s="31">
        <f t="shared" si="71"/>
        <v>115.52</v>
      </c>
      <c r="L47" s="31">
        <f t="shared" si="71"/>
        <v>0</v>
      </c>
      <c r="M47" s="31">
        <f t="shared" si="71"/>
        <v>0</v>
      </c>
      <c r="N47" s="31">
        <f t="shared" si="71"/>
        <v>274.48</v>
      </c>
      <c r="O47" s="31">
        <f t="shared" si="71"/>
        <v>0</v>
      </c>
      <c r="P47" s="31">
        <f t="shared" si="71"/>
        <v>274.48</v>
      </c>
      <c r="Q47" s="31">
        <f t="shared" si="71"/>
        <v>0</v>
      </c>
      <c r="R47" s="31">
        <f t="shared" si="71"/>
        <v>0</v>
      </c>
      <c r="S47" s="35">
        <f t="shared" si="51"/>
        <v>0.296205128205128</v>
      </c>
    </row>
    <row r="48" ht="45" customHeight="1" spans="1:19">
      <c r="A48" s="24">
        <v>31</v>
      </c>
      <c r="B48" s="23" t="s">
        <v>70</v>
      </c>
      <c r="C48" s="23" t="s">
        <v>71</v>
      </c>
      <c r="D48" s="15">
        <f t="shared" ref="D48:D51" si="72">SUM(E48:H48)</f>
        <v>220</v>
      </c>
      <c r="E48" s="15">
        <f>_xlfn.XLOOKUP($C48,[1]李凯用2024!$E:$E,[1]李凯用2024!H:H)</f>
        <v>220</v>
      </c>
      <c r="F48" s="15">
        <f>_xlfn.XLOOKUP($C48,[1]李凯用2024!$E:$E,[1]李凯用2024!I:I)</f>
        <v>0</v>
      </c>
      <c r="G48" s="15">
        <f>_xlfn.XLOOKUP($C48,[1]李凯用2024!$E:$E,[1]李凯用2024!J:J)</f>
        <v>0</v>
      </c>
      <c r="H48" s="15">
        <f>_xlfn.XLOOKUP($C48,[1]李凯用2024!$E:$E,[1]李凯用2024!K:K)</f>
        <v>0</v>
      </c>
      <c r="I48" s="28">
        <f t="shared" ref="I48:I51" si="73">SUM(J48:M48)</f>
        <v>185.82</v>
      </c>
      <c r="J48" s="28">
        <v>185.82</v>
      </c>
      <c r="K48" s="28"/>
      <c r="L48" s="28"/>
      <c r="M48" s="28"/>
      <c r="N48" s="28">
        <f t="shared" ref="N48:N51" si="74">SUM(O48:R48)</f>
        <v>34.18</v>
      </c>
      <c r="O48" s="28">
        <f t="shared" ref="O48:R48" si="75">E48-J48</f>
        <v>34.18</v>
      </c>
      <c r="P48" s="28">
        <f t="shared" si="75"/>
        <v>0</v>
      </c>
      <c r="Q48" s="28">
        <f t="shared" si="75"/>
        <v>0</v>
      </c>
      <c r="R48" s="28">
        <f t="shared" si="75"/>
        <v>0</v>
      </c>
      <c r="S48" s="36">
        <f t="shared" si="51"/>
        <v>0.844636363636364</v>
      </c>
    </row>
    <row r="49" ht="55" customHeight="1" spans="1:19">
      <c r="A49" s="24">
        <v>32</v>
      </c>
      <c r="B49" s="23" t="s">
        <v>70</v>
      </c>
      <c r="C49" s="23" t="s">
        <v>72</v>
      </c>
      <c r="D49" s="15">
        <f t="shared" si="72"/>
        <v>230</v>
      </c>
      <c r="E49" s="15">
        <f>_xlfn.XLOOKUP($C49,[1]李凯用2024!$E:$E,[1]李凯用2024!H:H)</f>
        <v>180</v>
      </c>
      <c r="F49" s="15">
        <f>_xlfn.XLOOKUP($C49,[1]李凯用2024!$E:$E,[1]李凯用2024!I:I)</f>
        <v>0</v>
      </c>
      <c r="G49" s="15">
        <f>_xlfn.XLOOKUP($C49,[1]李凯用2024!$E:$E,[1]李凯用2024!J:J)</f>
        <v>50</v>
      </c>
      <c r="H49" s="15">
        <f>_xlfn.XLOOKUP($C49,[1]李凯用2024!$E:$E,[1]李凯用2024!K:K)</f>
        <v>0</v>
      </c>
      <c r="I49" s="28">
        <f t="shared" si="73"/>
        <v>162.61</v>
      </c>
      <c r="J49" s="28">
        <v>162.61</v>
      </c>
      <c r="K49" s="28"/>
      <c r="L49" s="28"/>
      <c r="M49" s="28"/>
      <c r="N49" s="28">
        <f t="shared" si="74"/>
        <v>67.39</v>
      </c>
      <c r="O49" s="28">
        <f>E49-J49</f>
        <v>17.39</v>
      </c>
      <c r="P49" s="28">
        <f>F49-K49</f>
        <v>0</v>
      </c>
      <c r="Q49" s="28">
        <f>G49-L49</f>
        <v>50</v>
      </c>
      <c r="R49" s="28">
        <f>H49-M49</f>
        <v>0</v>
      </c>
      <c r="S49" s="36">
        <f t="shared" si="51"/>
        <v>0.707</v>
      </c>
    </row>
    <row r="50" s="9" customFormat="1" ht="46" customHeight="1" spans="1:19">
      <c r="A50" s="3" t="s">
        <v>73</v>
      </c>
      <c r="B50" s="3"/>
      <c r="C50" s="3"/>
      <c r="D50" s="17">
        <f>SUBTOTAL(9,D48:D49)</f>
        <v>450</v>
      </c>
      <c r="E50" s="17">
        <f>SUBTOTAL(9,E48:E49)</f>
        <v>400</v>
      </c>
      <c r="F50" s="17">
        <f>SUBTOTAL(9,F48:F49)</f>
        <v>0</v>
      </c>
      <c r="G50" s="17">
        <f>SUBTOTAL(9,G48:G49)</f>
        <v>50</v>
      </c>
      <c r="H50" s="17">
        <f>SUBTOTAL(9,H48:H49)</f>
        <v>0</v>
      </c>
      <c r="I50" s="31">
        <f t="shared" ref="I50:R50" si="76">SUBTOTAL(9,I48:I49)</f>
        <v>348.43</v>
      </c>
      <c r="J50" s="31">
        <f t="shared" si="76"/>
        <v>348.43</v>
      </c>
      <c r="K50" s="31">
        <f t="shared" si="76"/>
        <v>0</v>
      </c>
      <c r="L50" s="31">
        <f t="shared" si="76"/>
        <v>0</v>
      </c>
      <c r="M50" s="31">
        <f t="shared" si="76"/>
        <v>0</v>
      </c>
      <c r="N50" s="31">
        <f t="shared" si="76"/>
        <v>101.57</v>
      </c>
      <c r="O50" s="31">
        <f t="shared" si="76"/>
        <v>51.57</v>
      </c>
      <c r="P50" s="31">
        <f t="shared" si="76"/>
        <v>0</v>
      </c>
      <c r="Q50" s="31">
        <f t="shared" si="76"/>
        <v>50</v>
      </c>
      <c r="R50" s="31">
        <f t="shared" si="76"/>
        <v>0</v>
      </c>
      <c r="S50" s="35">
        <f t="shared" si="51"/>
        <v>0.774288888888889</v>
      </c>
    </row>
    <row r="51" ht="45" spans="1:19">
      <c r="A51" s="25">
        <v>33</v>
      </c>
      <c r="B51" s="23" t="s">
        <v>74</v>
      </c>
      <c r="C51" s="23" t="s">
        <v>75</v>
      </c>
      <c r="D51" s="15">
        <f t="shared" si="72"/>
        <v>65</v>
      </c>
      <c r="E51" s="26">
        <v>65</v>
      </c>
      <c r="F51" s="26"/>
      <c r="G51" s="26"/>
      <c r="H51" s="26"/>
      <c r="I51" s="28">
        <f t="shared" si="73"/>
        <v>0</v>
      </c>
      <c r="J51" s="33"/>
      <c r="K51" s="33"/>
      <c r="L51" s="33"/>
      <c r="M51" s="33"/>
      <c r="N51" s="28">
        <f t="shared" si="74"/>
        <v>65</v>
      </c>
      <c r="O51" s="28">
        <f t="shared" ref="O51:R51" si="77">E51-J51</f>
        <v>65</v>
      </c>
      <c r="P51" s="28">
        <f t="shared" si="77"/>
        <v>0</v>
      </c>
      <c r="Q51" s="28">
        <f t="shared" si="77"/>
        <v>0</v>
      </c>
      <c r="R51" s="28">
        <f t="shared" si="77"/>
        <v>0</v>
      </c>
      <c r="S51" s="36">
        <f t="shared" si="51"/>
        <v>0</v>
      </c>
    </row>
    <row r="52" ht="48" customHeight="1" spans="1:19">
      <c r="A52" s="3" t="s">
        <v>76</v>
      </c>
      <c r="B52" s="3"/>
      <c r="C52" s="3"/>
      <c r="D52" s="17">
        <f t="shared" ref="D52:R52" si="78">SUBTOTAL(9,D50:D51)</f>
        <v>65</v>
      </c>
      <c r="E52" s="17">
        <f t="shared" si="78"/>
        <v>65</v>
      </c>
      <c r="F52" s="17">
        <f t="shared" si="78"/>
        <v>0</v>
      </c>
      <c r="G52" s="17">
        <f t="shared" si="78"/>
        <v>0</v>
      </c>
      <c r="H52" s="17">
        <f t="shared" si="78"/>
        <v>0</v>
      </c>
      <c r="I52" s="31">
        <f t="shared" si="78"/>
        <v>0</v>
      </c>
      <c r="J52" s="31">
        <f t="shared" si="78"/>
        <v>0</v>
      </c>
      <c r="K52" s="31">
        <f t="shared" si="78"/>
        <v>0</v>
      </c>
      <c r="L52" s="31">
        <f t="shared" si="78"/>
        <v>0</v>
      </c>
      <c r="M52" s="31">
        <f t="shared" si="78"/>
        <v>0</v>
      </c>
      <c r="N52" s="31">
        <f t="shared" si="78"/>
        <v>65</v>
      </c>
      <c r="O52" s="31">
        <f t="shared" si="78"/>
        <v>65</v>
      </c>
      <c r="P52" s="31">
        <f t="shared" si="78"/>
        <v>0</v>
      </c>
      <c r="Q52" s="31">
        <f t="shared" si="78"/>
        <v>0</v>
      </c>
      <c r="R52" s="31">
        <f t="shared" si="78"/>
        <v>0</v>
      </c>
      <c r="S52" s="35">
        <f t="shared" si="51"/>
        <v>0</v>
      </c>
    </row>
  </sheetData>
  <mergeCells count="24">
    <mergeCell ref="A1:S1"/>
    <mergeCell ref="D2:H2"/>
    <mergeCell ref="I2:M2"/>
    <mergeCell ref="N2:R2"/>
    <mergeCell ref="A4:C4"/>
    <mergeCell ref="A12:C12"/>
    <mergeCell ref="A14:C14"/>
    <mergeCell ref="A16:C16"/>
    <mergeCell ref="A19:C19"/>
    <mergeCell ref="A25:C25"/>
    <mergeCell ref="A27:C27"/>
    <mergeCell ref="A31:C31"/>
    <mergeCell ref="A35:C35"/>
    <mergeCell ref="A38:C38"/>
    <mergeCell ref="A41:C41"/>
    <mergeCell ref="A43:C43"/>
    <mergeCell ref="A45:C45"/>
    <mergeCell ref="A47:C47"/>
    <mergeCell ref="A50:C50"/>
    <mergeCell ref="A52:C52"/>
    <mergeCell ref="A2:A3"/>
    <mergeCell ref="B2:B3"/>
    <mergeCell ref="C2:C3"/>
    <mergeCell ref="S2:S3"/>
  </mergeCells>
  <dataValidations count="1">
    <dataValidation allowBlank="1" showInputMessage="1" showErrorMessage="1" sqref="C23 C25 C27 C35 C38 C41 C43 C45 C47 C49 C30:C32"/>
  </dataValidations>
  <pageMargins left="0.751388888888889" right="0.751388888888889" top="1" bottom="1" header="0.511805555555556" footer="0.511805555555556"/>
  <pageSetup paperSize="9" scale="51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22"/>
  <sheetViews>
    <sheetView zoomScale="130" zoomScaleNormal="130" workbookViewId="0">
      <selection activeCell="H25" sqref="H25"/>
    </sheetView>
  </sheetViews>
  <sheetFormatPr defaultColWidth="9" defaultRowHeight="13.5"/>
  <cols>
    <col min="6" max="8" width="12.625" style="1"/>
    <col min="9" max="9" width="9" style="1"/>
    <col min="10" max="10" width="12.625" style="1"/>
  </cols>
  <sheetData>
    <row r="1" spans="1:15">
      <c r="A1" s="1" t="s">
        <v>4</v>
      </c>
      <c r="B1" s="1"/>
      <c r="C1" s="1"/>
      <c r="D1" s="1"/>
      <c r="E1" s="1"/>
      <c r="F1" s="1" t="s">
        <v>5</v>
      </c>
      <c r="K1" s="1" t="s">
        <v>6</v>
      </c>
      <c r="L1" s="1"/>
      <c r="M1" s="1"/>
      <c r="N1" s="1"/>
      <c r="O1" s="1"/>
    </row>
    <row r="2" spans="1:15">
      <c r="A2" t="s">
        <v>8</v>
      </c>
      <c r="B2" t="s">
        <v>9</v>
      </c>
      <c r="C2" t="s">
        <v>10</v>
      </c>
      <c r="D2" t="s">
        <v>11</v>
      </c>
      <c r="E2" t="s">
        <v>12</v>
      </c>
      <c r="F2" s="1" t="s">
        <v>8</v>
      </c>
      <c r="G2" s="1" t="s">
        <v>9</v>
      </c>
      <c r="H2" s="1" t="s">
        <v>10</v>
      </c>
      <c r="I2" s="1" t="s">
        <v>11</v>
      </c>
      <c r="J2" s="1" t="s">
        <v>12</v>
      </c>
      <c r="K2" t="s">
        <v>8</v>
      </c>
      <c r="L2" t="s">
        <v>9</v>
      </c>
      <c r="M2" t="s">
        <v>10</v>
      </c>
      <c r="N2" t="s">
        <v>11</v>
      </c>
      <c r="O2" t="s">
        <v>12</v>
      </c>
    </row>
    <row r="3" spans="6:10">
      <c r="F3" s="2">
        <f>F17/A17</f>
        <v>0.584458752266813</v>
      </c>
      <c r="G3" s="2">
        <f>G17/B17</f>
        <v>0.637227409638554</v>
      </c>
      <c r="H3" s="2">
        <f>H17/C17</f>
        <v>0.413343777976723</v>
      </c>
      <c r="I3" s="2">
        <f>I17/D17</f>
        <v>0</v>
      </c>
      <c r="J3" s="2">
        <f>J17/E17</f>
        <v>0.984864369021098</v>
      </c>
    </row>
    <row r="4" ht="15" spans="1:15">
      <c r="A4" s="3">
        <v>9076.62</v>
      </c>
      <c r="B4" s="3">
        <v>6640</v>
      </c>
      <c r="C4" s="3">
        <v>2234</v>
      </c>
      <c r="D4" s="3">
        <v>50</v>
      </c>
      <c r="E4" s="3">
        <v>152.62</v>
      </c>
      <c r="F4" s="3">
        <v>4740.36</v>
      </c>
      <c r="G4" s="3">
        <v>4044.35</v>
      </c>
      <c r="H4" s="3">
        <v>550.7</v>
      </c>
      <c r="I4" s="3">
        <v>0</v>
      </c>
      <c r="J4" s="3">
        <v>145.31</v>
      </c>
      <c r="K4" s="3">
        <v>4336.26</v>
      </c>
      <c r="L4" s="3">
        <v>2595.65</v>
      </c>
      <c r="M4" s="3">
        <v>1683.3</v>
      </c>
      <c r="N4" s="3">
        <v>50</v>
      </c>
      <c r="O4" s="3">
        <v>7.31</v>
      </c>
    </row>
    <row r="5" ht="15" spans="6:10">
      <c r="F5" s="4"/>
      <c r="G5" s="5">
        <v>9.01000000000001</v>
      </c>
      <c r="H5" s="5"/>
      <c r="I5" s="4"/>
      <c r="J5" s="8">
        <v>5</v>
      </c>
    </row>
    <row r="6" spans="6:10">
      <c r="F6" s="6"/>
      <c r="G6" s="7"/>
      <c r="H6" s="7">
        <v>6</v>
      </c>
      <c r="I6" s="6"/>
      <c r="J6" s="6"/>
    </row>
    <row r="7" spans="6:10">
      <c r="F7" s="6"/>
      <c r="G7" s="7">
        <v>24</v>
      </c>
      <c r="H7" s="7"/>
      <c r="I7" s="6"/>
      <c r="J7" s="6"/>
    </row>
    <row r="8" spans="6:10">
      <c r="F8" s="6"/>
      <c r="G8" s="7"/>
      <c r="H8" s="7">
        <v>13.52</v>
      </c>
      <c r="I8" s="6"/>
      <c r="J8" s="6"/>
    </row>
    <row r="9" spans="6:10">
      <c r="F9" s="6"/>
      <c r="G9" s="7"/>
      <c r="H9" s="7">
        <v>32.1</v>
      </c>
      <c r="I9" s="6"/>
      <c r="J9" s="6"/>
    </row>
    <row r="10" spans="6:10">
      <c r="F10" s="6"/>
      <c r="G10" s="7"/>
      <c r="H10" s="7">
        <v>162.49</v>
      </c>
      <c r="I10" s="6"/>
      <c r="J10" s="6"/>
    </row>
    <row r="11" spans="6:10">
      <c r="F11" s="6"/>
      <c r="G11" s="7">
        <v>18.5</v>
      </c>
      <c r="H11" s="7"/>
      <c r="I11" s="6"/>
      <c r="J11" s="6"/>
    </row>
    <row r="12" spans="6:10">
      <c r="F12" s="6"/>
      <c r="G12" s="7">
        <v>5.93</v>
      </c>
      <c r="H12" s="7"/>
      <c r="I12" s="6"/>
      <c r="J12" s="6"/>
    </row>
    <row r="13" ht="15" spans="6:10">
      <c r="F13" s="6"/>
      <c r="G13" s="7">
        <v>36.4</v>
      </c>
      <c r="H13" s="8">
        <v>93.6</v>
      </c>
      <c r="I13" s="6"/>
      <c r="J13" s="6"/>
    </row>
    <row r="14" spans="6:10">
      <c r="F14" s="6"/>
      <c r="G14" s="7">
        <v>23</v>
      </c>
      <c r="H14" s="7"/>
      <c r="I14" s="6"/>
      <c r="J14" s="6"/>
    </row>
    <row r="15" spans="6:10">
      <c r="F15" s="6"/>
      <c r="G15" s="7">
        <v>70</v>
      </c>
      <c r="H15" s="7"/>
      <c r="I15" s="6"/>
      <c r="J15" s="6"/>
    </row>
    <row r="16" spans="6:10">
      <c r="F16" s="6"/>
      <c r="G16" s="7"/>
      <c r="H16" s="7">
        <v>65</v>
      </c>
      <c r="I16" s="6"/>
      <c r="J16" s="6"/>
    </row>
    <row r="17" ht="15" spans="1:10">
      <c r="A17" s="3">
        <v>9076.62</v>
      </c>
      <c r="B17" s="3">
        <v>6640</v>
      </c>
      <c r="C17" s="3">
        <v>2234</v>
      </c>
      <c r="D17" s="3">
        <v>50</v>
      </c>
      <c r="E17" s="3">
        <v>152.62</v>
      </c>
      <c r="F17" s="6">
        <f>SUM(G17:J17)</f>
        <v>5304.91</v>
      </c>
      <c r="G17" s="6">
        <f>SUM(G4:G16)</f>
        <v>4231.19</v>
      </c>
      <c r="H17" s="6">
        <f>SUM(H4:H16)</f>
        <v>923.41</v>
      </c>
      <c r="I17" s="6">
        <f>SUM(I4:I16)</f>
        <v>0</v>
      </c>
      <c r="J17" s="6">
        <f>SUM(J4:J16)</f>
        <v>150.31</v>
      </c>
    </row>
    <row r="18" spans="6:10">
      <c r="F18" s="6"/>
      <c r="G18" s="6"/>
      <c r="H18" s="6"/>
      <c r="I18" s="6"/>
      <c r="J18" s="6"/>
    </row>
    <row r="19" spans="6:10">
      <c r="F19" s="6"/>
      <c r="G19" s="6"/>
      <c r="H19" s="6"/>
      <c r="I19" s="6"/>
      <c r="J19" s="6"/>
    </row>
    <row r="20" spans="6:10">
      <c r="F20" s="6"/>
      <c r="G20" s="6"/>
      <c r="H20" s="6"/>
      <c r="I20" s="6"/>
      <c r="J20" s="6"/>
    </row>
    <row r="21" spans="6:10">
      <c r="F21" s="6"/>
      <c r="G21" s="6"/>
      <c r="H21" s="6"/>
      <c r="I21" s="6"/>
      <c r="J21" s="6"/>
    </row>
    <row r="22" spans="6:10">
      <c r="F22" s="6"/>
      <c r="G22" s="6"/>
      <c r="H22" s="6"/>
      <c r="I22" s="6"/>
      <c r="J22" s="6"/>
    </row>
  </sheetData>
  <mergeCells count="3">
    <mergeCell ref="A1:E1"/>
    <mergeCell ref="F1:J1"/>
    <mergeCell ref="K1:O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dhmk1</cp:lastModifiedBy>
  <dcterms:created xsi:type="dcterms:W3CDTF">2024-06-04T00:12:00Z</dcterms:created>
  <dcterms:modified xsi:type="dcterms:W3CDTF">2024-11-04T07:22:12Z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  <property fmtid="{D5CDD505-2E9C-101B-9397-08002B2CF9AE}" pid="3" name="ICV">
    <vt:lpwstr>33A2316E7459435B9451DCCDC2D3B99F_13</vt:lpwstr>
  </property>
  <property fmtid="{D5CDD505-2E9C-101B-9397-08002B2CF9AE}" pid="4" name="KSOReadingLayout">
    <vt:bool>true</vt:bool>
  </property>
</Properties>
</file>