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692"/>
  </bookViews>
  <sheets>
    <sheet name="芒市搬迁安置办公室2021年移民创业信贷贴息资金项目" sheetId="23" r:id="rId1"/>
    <sheet name="Sheet1" sheetId="24" r:id="rId2"/>
  </sheets>
  <definedNames>
    <definedName name="_xlnm._FilterDatabase" localSheetId="0" hidden="1">芒市搬迁安置办公室2021年移民创业信贷贴息资金项目!$A$3:$K$36</definedName>
    <definedName name="_Hlk90582560" localSheetId="1">Sheet1!$A$2</definedName>
    <definedName name="_xlnm.Print_Area" localSheetId="0">芒市搬迁安置办公室2021年移民创业信贷贴息资金项目!$A$1:$I$36</definedName>
    <definedName name="_xlnm.Print_Titles" localSheetId="0">芒市搬迁安置办公室2021年移民创业信贷贴息资金项目!$3:$3</definedName>
  </definedNames>
  <calcPr calcId="144525"/>
</workbook>
</file>

<file path=xl/sharedStrings.xml><?xml version="1.0" encoding="utf-8"?>
<sst xmlns="http://schemas.openxmlformats.org/spreadsheetml/2006/main" count="191" uniqueCount="186">
  <si>
    <t>附件2</t>
  </si>
  <si>
    <t>芒市搬迁安置办公室2021年移民创业信贷贴息资金项目支出绩效评价指标体系及评分表</t>
  </si>
  <si>
    <t>一级
指标</t>
  </si>
  <si>
    <t>二级
指标</t>
  </si>
  <si>
    <t>三级
指标</t>
  </si>
  <si>
    <t>指标分值</t>
  </si>
  <si>
    <t>指标解释</t>
  </si>
  <si>
    <t>指标说明</t>
  </si>
  <si>
    <t>评分标准</t>
  </si>
  <si>
    <t>得分</t>
  </si>
  <si>
    <t>扣分原因</t>
  </si>
  <si>
    <t>决策
（15分）</t>
  </si>
  <si>
    <t>项目立项
（5分）</t>
  </si>
  <si>
    <t>立项依据充分性</t>
  </si>
  <si>
    <t>项目实施的依据是否符合国家、省委省政府的相关规定，用以反映和考核项目申报依据的充分性。</t>
  </si>
  <si>
    <t>评价要点：
①项目的实施是否符合国家法律法规、国民经济发展规划和相关政策；
②项目的实施是否符合芒市发展规划的政策要求；
③项目的实施是否与芒市搬迁安置办公室职责范围相符，属于芒市搬迁安置办公室履职所需；
④项目是否属于公共财政支持范围。</t>
  </si>
  <si>
    <t>评价要点：
①项目的实施符合国家法律法规、国民经济发展规划和相关政策，得1分；
②项目的实施符合易门县发展规划的政策要求，得1分；
③项目的实施是否与芒市搬迁安置办公室职责范围相符，属于芒市搬迁安置办公室履职所需，得0.5分；
④项目属于公共财政支持范围，得0.5分。</t>
  </si>
  <si>
    <t>立项程序规范性</t>
  </si>
  <si>
    <t>项目申请、设立过程是否符合相关要求，用于反映和考核项目立项的规范情况。</t>
  </si>
  <si>
    <t>评价要点：
①项目是否按照规定的程序申请设立；
②审批文件、材料是否符合相关要求；
③事前是否已经过必要的可行性研究、专家论证、风险评估、绩效评估、集体决策。</t>
  </si>
  <si>
    <t>①项目按照规定的程序申请设立,得0.5分；
②审批文件、材料符合相关要求,得0.5分；
③事前已经过必要的可行性研究、专家论证、风险评估、绩效评估、集体决策,得1分。</t>
  </si>
  <si>
    <t>绩效目标
（5分）</t>
  </si>
  <si>
    <t>绩效目标合理性</t>
  </si>
  <si>
    <t>项目所设定的绩效目标是否依据充分，是否符合客观实际，用以反映和考核项目绩效目标与项目实施的相符情况。</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</si>
  <si>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t>
  </si>
  <si>
    <t>①项目有绩效目标，得0.2分；
②项目绩效目标与实际工作内容具有相关性，得0.6分；
③项目预期产出效益和效果符合正常的业绩水平，得0.6分；
④目标与预算确定的项目投资额或资金量相匹配，得0.6分。</t>
  </si>
  <si>
    <t>项目绩效目标设立不规范，绩效目标未说明项目实际工作开展内容，未体现项目预期产出效益和效果，绩效目标设置不合理。</t>
  </si>
  <si>
    <t>绩效指标明确性</t>
  </si>
  <si>
    <t>依据绩效目标设定的绩效指标是否清晰、细化、可衡量等，用以反映和考核项目绩效目标的明细化情况。</t>
  </si>
  <si>
    <t>评价要点：
①是否将项目绩效目标细化分解为具体的绩效指标；
②是否通过清晰、可衡量的指标值予以体现；
③是否与项目目标任务数或计划数相对应。</t>
  </si>
  <si>
    <t>①已将项目绩效目标细化分解为具体的绩效指标，得1分；
②指标已通过清晰、可衡量的指标值予以体现，得1分；
③指标与项目目标任务数或计划数相对应，得1分。</t>
  </si>
  <si>
    <t>年初申报的项目绩效指标较为细化，但存在部分绩效指标设置不合理，指标值设置不符合项目实际，且指标与项目目标任务数或计划数不对应，未结合贷款贴息情况设置相关的绩效指标。</t>
  </si>
  <si>
    <t>资金投入
（5分）</t>
  </si>
  <si>
    <t>预算编制科学性</t>
  </si>
  <si>
    <t>项目预算编制是否经过科学论证、有明确标准，资金额度与年度目标是否相适应，用以反映和考核项目预算编制的科学性、合理性情况。</t>
  </si>
  <si>
    <t>评价要点：
①预算编制是否经过科学论证；
②预算内容与项目内容是否匹配；
③预算额度测算依据是否充分，是否按照标准编制；
④预算确定的项目投资额或资金量是否与工作任务相匹配。</t>
  </si>
  <si>
    <t>①预算编制经过科学论证，得0.5分；
②预算内容与项目内容匹配，得0.5分；
③预算额度测算依据充分，按照标准编制，得1分；
④预算确定的项目投资额或资金量与工作任务相匹配，得1分。</t>
  </si>
  <si>
    <t>资金到位率</t>
  </si>
  <si>
    <t>实际到位资金与预算资金的比率，用以反映和考核资金落实情况对项目实施的总体保障程度。</t>
  </si>
  <si>
    <t>资金到位率=（实际到位资金/预算资金）×100%。
实际到位资金：一定时期（本年度或项目期）内落实到具体项目的资金。
预算资金：一定时期（本年度或项目期）内预算安排到具体项目的资金。</t>
  </si>
  <si>
    <t>①资金到位率≥100%时，得2分；
②资金到位率＜100%时，不得分。</t>
  </si>
  <si>
    <t>过程
（20分）</t>
  </si>
  <si>
    <t>资金管理
（10分）</t>
  </si>
  <si>
    <t>资金到位及时率</t>
  </si>
  <si>
    <t>及时到位资金与应到位资金的比率，用以反映和考核项目资金落实的及时性程度。</t>
  </si>
  <si>
    <t>资金到位及时率=（及时到位资金/应到位资金)×100%。
及时到位资金：截至规定时点，实际落实到各层级的资金。
应到位资金：按照项目相关文件要求，截至规定时点，应落实到具体层级的资金。</t>
  </si>
  <si>
    <t>得分=资金到位及时率×3分。</t>
  </si>
  <si>
    <t>截止2021年12月31日，项目资金未能及时到位，根据相关财务会计凭证，项目资金于2022年6月到位127.61万元，资金到位不及时。</t>
  </si>
  <si>
    <t>预算执行率</t>
  </si>
  <si>
    <t>项目预算资金是否按照计划执行，用以反映和考核项目预算执行情况。</t>
  </si>
  <si>
    <t>评价要点：
预算执行率=（实际支出资金/实际到位资金）×100%。
实际支出资金：一定时期（本年度或项目期）内项目实际拨付的资金。</t>
  </si>
  <si>
    <t>得分=预算执行率×2分。</t>
  </si>
  <si>
    <t>项目到位资金127.61万元已全部支出，预算执行率达100%</t>
  </si>
  <si>
    <t>资金使用合规性</t>
  </si>
  <si>
    <t>项目资金使用是否符合相关的财务管理制度规定，用以反映和考核项目资金的规范运行情况。</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</si>
  <si>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t>
  </si>
  <si>
    <t>①资金使用符合国家财经法规和财务管理制度规定以及有关专项资金管理办法的规定，得1分；
②资金的拨付有完整的审批程序和手续，得1分；
③符合项目预算批复或合同规定用途，得1分。
存在截留、挤占、挪用、虚列支出等情况，该项均不得分。</t>
  </si>
  <si>
    <t>会计核算规范性</t>
  </si>
  <si>
    <t>项目实施单位的项目资金会计核算是否符合《中华人民共和国会计法》和相关会计准则、会计制度，用以反映和考核项目资金会计核算的规范情况。</t>
  </si>
  <si>
    <t>评价要点：
①是否符合国家财经法规和财务管理制度以及内部会计控制规范、相关会计准则的规定；
②项目资金是否建立专账管理；
③是否有完整审批程序和手续；
④记账、报账是否符合会计基础工作规范；
是否存在虚列支出等情况。</t>
  </si>
  <si>
    <t>①会计核算符合国家财经法规和财务管理制度以及内部会计控制规范、相关会计准则的规定，得0.5分；
②项目资金建立了专账管理，得0.5分；
③有完整的审批程序和手续；得0.5分；
④记账、报账符合会计基础工作规范，得0.5分；
若发现存在虚列支出等情况，该项指标得0分。</t>
  </si>
  <si>
    <t>组织实施（10分）</t>
  </si>
  <si>
    <t>组织管理机制健全性</t>
  </si>
  <si>
    <t>项目主管部门的业务管理机制是否健全，用以反映和考核业务管理制度对项目顺利实施的保障情况。</t>
  </si>
  <si>
    <t>评价要点：
①管理机构是否制定完善的管理机制；
②是否规范了项目管理制度、跟踪管理机制；
③各移民安置区是否成立相应的项目管理领导小组；</t>
  </si>
  <si>
    <t>①项目管理制度健全，得1分；
②跟踪管理机制健全，得1分；
③成立相应的项目管理领导小组，得1分；
上述评价内容每符合一项得到该项对应分值。</t>
  </si>
  <si>
    <t>《芒市2021年大中型水库库区移民创业贷款贴息项目实施方案》部分内容未能结合项目实际进行方案编制，未有效规范项目管理要求。</t>
  </si>
  <si>
    <t>制度执行有效性</t>
  </si>
  <si>
    <t>项目主管部门在项目建设期间，是否严格执行《芒市2021年大中型水库库区移民创业贷款贴息项目实施方案》的相关要求，用以反映业务管理制度的有效执行情况。</t>
  </si>
  <si>
    <t>评价要点：
①主管部门及机构，是否严格按照项目实施方案的相关要求、细化了工作管理制度，组织了政策宣传、严格履行了工作职责。
②是否移民贷款申请进行审核。</t>
  </si>
  <si>
    <t>①主管部门及机构，是否严格按有关业务管理规定、细化了工作管理制度，组织了政策宣传、严格履行了工作职责，得1分。
②对移民贷款申请进行审核，得1分。</t>
  </si>
  <si>
    <t>档案管理规范性</t>
  </si>
  <si>
    <t>项目实施单位是否指定专人对项目相关资料进行收集、分类、整理、归档，专门管理，用以反映和考核项目实施单位对项目档案的管理情况。</t>
  </si>
  <si>
    <t>评价要点：
①是否指定专人负责项目档案管理；
②项目档案资料是否完整、齐全、规范。</t>
  </si>
  <si>
    <t>①指定专人负责项目档案管理，得0.5分；
②项目档案资料完整、齐全、规范，得0.5分。</t>
  </si>
  <si>
    <t>监督检查</t>
  </si>
  <si>
    <t>项目主管单位是否建立督查问责和工作问责机制，加大督查力度，确保工作进度的情况。</t>
  </si>
  <si>
    <t>评价要点：
①是否建立移民创业贷款贴息项目监督检查机制；
②是否开展移民创业贷款工作的监督检查。</t>
  </si>
  <si>
    <t>①建立移民创业贷款贴息项目监督检查机制，得0.5分；
②开展移民创业贷款工作的监督检查，得0.25分，监督检查痕迹资料包车完整，得0.25分。</t>
  </si>
  <si>
    <t>建立了信息联络员管理制度，对库区和安置区移民进行管理，并开展了移民创业贷款申请用途审核，但痕迹资料缺失。</t>
  </si>
  <si>
    <t>绩效自评</t>
  </si>
  <si>
    <t>部门（单位）是否按照《芒市人民政府办公室关于印发财政支出绩效评价管理暂行办法的通知》（芒政办发〔2012〕235号）《芒市财政局关于开展2021年度部门整体支出和项目支出绩效自评工作的通知》（芒财〔2022〕52号）开展自评工作。</t>
  </si>
  <si>
    <t>评价要点：
①部门建立了绩效自评组织机构，并按自评工作程序开展自评工作；
②是否按芒财〔2022〕52号文要求在项目支出绩效评价共性指标体系框架基础上，结合年初预算批复的项目支出及项目特点补充设计个性指标，确定项目的绩效自评指标体系。
③自评报告格式及内容是否符合芒财〔2022〕52号文要求，报送的资料是否包含部门自评材料的正式函件、项目支出绩效自评报告、附件相关资料。</t>
  </si>
  <si>
    <t>①部门建立了绩效自评组织机构，并按自评工作程序开展自评工作，得1分；
②在项目支出绩效评价共性指标体系框架基础上，结合年初预算批复的项目支出及项目特点补充设计个性指标，得1分；
③自评报告格式及内容符合芒财〔2022〕52号文要求，报送的资料包含部门自评材料的正式函件、项目支出绩效自评报告、附件相关资料，得1分。</t>
  </si>
  <si>
    <t>芒市搬迁办未按照芒财〔2022〕52号的要求开展绩效自评工作，形成项目绩效自评报告。</t>
  </si>
  <si>
    <t>产出   （35分）</t>
  </si>
  <si>
    <t>产出数量（12分）</t>
  </si>
  <si>
    <t>信贷区域覆盖率</t>
  </si>
  <si>
    <t>反映开展移民创业信贷贴息资金项目区域的覆盖情况。</t>
  </si>
  <si>
    <t>评价要点：
信贷区域覆盖率=覆盖移民安置区数量/移民安置区数量×100%</t>
  </si>
  <si>
    <t>得分=信贷区域覆盖率×5分；若存在信贷发放区域不符合水库移民安置区的情况，每发现1个，扣1分，扣完为止。</t>
  </si>
  <si>
    <t>全市50个村委会128个村小组均安置有移民，移民创业信贷贴息资金项目均全部覆盖。</t>
  </si>
  <si>
    <t>信贷移民户数实现率</t>
  </si>
  <si>
    <t>反映申请移民创业信贷的人数情况</t>
  </si>
  <si>
    <t>评价要点：
年度信贷移民发展产业户数是否达到35户以上；
根据芒搬发〔2020〕68号请示，2021年计划发展35户-75户信贷移民发展产业，考核贷款发展产业人数实现情况。</t>
  </si>
  <si>
    <t>年度信贷移民发展产业户数≥35户，得4分，反之不得分。</t>
  </si>
  <si>
    <t>根据《云南芒市农村商业银行股份有限公司关于拨付移民贷贷款2021年4季度贴息资金的请示》，附件列示2021年度移民信贷户数为58户，达到目标要求。</t>
  </si>
  <si>
    <t>贷款满足率</t>
  </si>
  <si>
    <t>评价要点：
贷款满足率=贷款实际发放笔数/贷款申请笔数×100%
贷款实际发放笔数及贷款申请笔数均应为符合移民创业信贷贴息项目政策的相关人员贷款进行判断。</t>
  </si>
  <si>
    <t>得分=贷款满足率×3分</t>
  </si>
  <si>
    <t>满足政策条件的申请贷款移民均按政策进行贷款。</t>
  </si>
  <si>
    <t>产出质量（21分）</t>
  </si>
  <si>
    <t>贷款对象合规率</t>
  </si>
  <si>
    <t>用以反映和考核移民创业信贷贴息资金项目涉及贷款对象资格的符合情况。</t>
  </si>
  <si>
    <t>评价要点：
贷款人员是否为芒市大中型水库移民安置区的相关村组人员。
贷款对象符合率=贷款对象资格符合数/贷款对象数×100%</t>
  </si>
  <si>
    <t>得分=贷款对象符合率×5分</t>
  </si>
  <si>
    <t>抽查2021年度部分贷款人员情况，贷款对象属移民安置区人员。</t>
  </si>
  <si>
    <t>贷款金额符合率</t>
  </si>
  <si>
    <t>用以反映和考核移民创业信贷贴息资金项目移民贷款金额符合实施方案的情况。</t>
  </si>
  <si>
    <t>评价要点：
贷款发放合规率=抽查合规人员人数/抽查人员人数×100%
每户贷款额为10-20万元。</t>
  </si>
  <si>
    <t>得分=贷款金额符合率×4分</t>
  </si>
  <si>
    <t>根据《云南芒市农村商业银行股份有限公司关于拨付移民贷贷款2021年4季度贴息资金的请示》附件，2021年58户贷款中，存在3户贷款金额低于10万元，贷款金额符合率为94.83%。</t>
  </si>
  <si>
    <t>贷款用途合规率</t>
  </si>
  <si>
    <t>用以反映和考核移民创业信贷贴息资金项目移民贷款用途的合规情况。</t>
  </si>
  <si>
    <t>评价要点：
贷款用途合规率=贷款用途合规人数/贷款人数×100%
主要用于移民生产经营、特色产业种植、家庭畜牧业发展等。</t>
  </si>
  <si>
    <t>得分=贷款用途合规率×5分</t>
  </si>
  <si>
    <t>根据德宏州大中型水库移民后期扶持贷款工作方案、芒市2021年大中型水库库区移民创业信贷贴息项目实施方案，贷款用途符合相关要求。</t>
  </si>
  <si>
    <t>贷款期限合规性</t>
  </si>
  <si>
    <t>用以反映和考核移民创业信贷贴息资金项目移民贷款期限的合规情况。</t>
  </si>
  <si>
    <t>评价要点：
根据《芒市2021年大中型水库库区移民创业信贷贴息项目实施方案》，贷款周期为3年，评价是否存在贷款期限不合规的情况。</t>
  </si>
  <si>
    <t>存在1户贷款期限不符合要求，扣0.3分，扣完为止。</t>
  </si>
  <si>
    <t>根据《云南芒市农村商业银行股份有限公司关于拨付移民贷贷款2021年4季度贴息资金的请示》附件，贷款人员中，存在8人贷款期限为96个月（8年），贷款期限不符合政策要求。</t>
  </si>
  <si>
    <t>贷款到期偿还率</t>
  </si>
  <si>
    <t>用以反映和考核移民创业信贷贴息资金项目移民贷款到期偿还的情况。</t>
  </si>
  <si>
    <t>评价要点：                                                                              贷款到期偿还率=到期偿还贷款金额/到期贷款金额×100%</t>
  </si>
  <si>
    <t>得分=贷款到期偿还率×3分。</t>
  </si>
  <si>
    <t>经查阅借款台账，并询问相关工作人员，评价年度未发生借款逾期情况。</t>
  </si>
  <si>
    <t>产出时效
（2分）</t>
  </si>
  <si>
    <t>贴息资金支付及时率</t>
  </si>
  <si>
    <t>用以反映和考核移民创业信贷贴息资金支付的及时情况。</t>
  </si>
  <si>
    <t>评价要点：
贴息资金支付及时率=（及时支付资金/应支付资金）×100%
及时支付到位资金：截至规定时点实际支付的到位资金。</t>
  </si>
  <si>
    <t>得分=贴息资金支付及时率×2分</t>
  </si>
  <si>
    <t>根据云南芒市农村商业银行股份有限公司的相关贴息资金拨付请示，应于2021年各季度末拨付的贷款贴息资金未能及时拨付。</t>
  </si>
  <si>
    <t>效益
（30分）</t>
  </si>
  <si>
    <t xml:space="preserve">社会效益
（17分）  </t>
  </si>
  <si>
    <t>政策知晓率</t>
  </si>
  <si>
    <t>通过问卷调查的方式，了解项目宣传工作开展的情况，反映项目实施部门对移民创业信贷贴息资金项目的宣传工作开展情况。</t>
  </si>
  <si>
    <t>评价要点：
通过问卷调查的方式，了解工作人员、移民群众对移民创业信贷贴息资金项目政策的知晓情况。</t>
  </si>
  <si>
    <t>政策知晓率得分=（工作人员对应问题得分率×30%+移民群众对应问题得分率×70%）×2分。</t>
  </si>
  <si>
    <t>根据问卷调查数据统计，工作人员对应问题得分率92.5%；移民区群众对应问题得分率为89.89%。</t>
  </si>
  <si>
    <t>推动移民区产业发展</t>
  </si>
  <si>
    <t>反映移民创业信贷贴息资金项目的实施对推动移民区产业发展的效果。</t>
  </si>
  <si>
    <t>评价要点：
通过问卷调查的方式，了解工作人员、移民群众对项目推动移民区产业发展的满意程度。</t>
  </si>
  <si>
    <t>得分=（工作人员问卷对应问题得分率×30%+移民区群众问卷对应问题得分率×70%）×3分。</t>
  </si>
  <si>
    <t>根据问卷调查数据统计，工作人员对应问题得分率96.25%；移民区群众对应问题得分率为94.2%。</t>
  </si>
  <si>
    <t>减轻创业压力
促进移民增收</t>
  </si>
  <si>
    <t>反映移民创业信贷贴息资金项目的实施对促进移民增收的效果。</t>
  </si>
  <si>
    <t>评价要点：
①移民群众人均年收入是否较以前年度有所增长；
②通过问卷调查的方式，了解工作人员、移民群众对项目减轻创业压力促进移民增收的满意程度。</t>
  </si>
  <si>
    <t>①移民群众人均年收入较以前年度有所增长，得3分；
②得分=（工作人员问卷对应问题得分率×30%+移民区群众问卷对应问题得分率×70%）×2分。</t>
  </si>
  <si>
    <t>根据搬迁办提供的数据，移民群众人均年收入较以前年度有所增长；问卷调查数据统计，工作人员对应问题得分率96.25%；移民区群众对应问题得分率为93.86%。</t>
  </si>
  <si>
    <t>改善生产生活水平</t>
  </si>
  <si>
    <t>反映移民创业信贷贴息资金项目的实施对改善移民生产生活水平的效果。</t>
  </si>
  <si>
    <t>评价要点：
通过问卷调查的方式，了解工作人员、移民群众对项目的实施改善移民生产生活水平的满意程度。</t>
  </si>
  <si>
    <t>根据问卷调查数据统计，工作人员对应问题得分率96.25%；移民区群众对应问题得分率为93.86%。</t>
  </si>
  <si>
    <t>维护社会稳定</t>
  </si>
  <si>
    <t>反映移民创业信贷贴息资金项目的实施对维护水库库区社会稳定的效果情况。</t>
  </si>
  <si>
    <t>评价要点：
①水库库区和移民安置区是否有发生移民群众群体性事件；
②通过问卷调查的方式，了解项目的实施是否有效维护水库库区和移民安置区社会稳定。</t>
  </si>
  <si>
    <t>①未发生移民群众群体性事件，得2分；
②得分=（工作人员问卷对应问题得分率×30%+移民区群众问卷对应问题得分率×70%）×2分。</t>
  </si>
  <si>
    <t>2021年度未发生移民群众群体性事件；
根据问卷调查数据统计，工作人员对应问题得分率96.25%；移民区群众对应问题得分率为94.2%。</t>
  </si>
  <si>
    <t>可持续影响
（3分）</t>
  </si>
  <si>
    <t>项目运行管理机制
可持续</t>
  </si>
  <si>
    <t>反映移民创业信贷贴息资金项目运行管理机制的完善可持续性效果。</t>
  </si>
  <si>
    <t>评价要点：
①是否建立健全移民安置区创业信贷贴息项目规章管护措施；
②通过问卷调查的方式，了解工作人员对项目运行管理机制的可持续性影响。</t>
  </si>
  <si>
    <t>①建立健全移民安置区创业信贷贴息项目规章管护措施，得2分；
②得分=工作人员问卷对应问题得分率×1分。</t>
  </si>
  <si>
    <t>搬迁办建立了信息联络员管理制度，但移民安置区创业信贷贴息项目规章管护措施未建立健全。
根据问卷调查数据统计，工作人员对应问题得分率87.5%；</t>
  </si>
  <si>
    <t>满意度指标
（10分）</t>
  </si>
  <si>
    <t>工作人员满意度</t>
  </si>
  <si>
    <t>通过问卷调查的方式，反映工作人员对移民创业信贷贴息资金项目实施的满意程度。</t>
  </si>
  <si>
    <t>评价要点：
通过问卷调查的方式，了解工作人员对移民创业信贷贴息资金项目实施的满意程度。</t>
  </si>
  <si>
    <t>满意度得分=工作人员满意度×3分。</t>
  </si>
  <si>
    <t>根据问卷调查数据统计，部门工作人员对移民创业信贷贴息资金项目实施的满意度为96.25%。</t>
  </si>
  <si>
    <t>移民群众满意度</t>
  </si>
  <si>
    <t>通过问卷调查的方式，反映移民群众对移民创业信贷贴息资金项目实施的满意程度。</t>
  </si>
  <si>
    <t>评价要点：
通过问卷调查的方式，了解移民群众对移民创业信贷贴息资金项目实施的满意程度。</t>
  </si>
  <si>
    <t>满意度得分=移民群众满意度×7分。</t>
  </si>
  <si>
    <t>根据问卷调查数据统计，部门工作人员对移民创业信贷贴息资金项目实施的满意度为95.57%。</t>
  </si>
  <si>
    <t>总计</t>
  </si>
  <si>
    <t>表3：绩效评价得分情况表</t>
  </si>
  <si>
    <t>一级指标</t>
  </si>
  <si>
    <t>评价得分</t>
  </si>
  <si>
    <t>得分率</t>
  </si>
  <si>
    <t>决策</t>
  </si>
  <si>
    <t>过程</t>
  </si>
  <si>
    <t>产出</t>
  </si>
  <si>
    <t>效益</t>
  </si>
  <si>
    <t>合 计</t>
  </si>
</sst>
</file>

<file path=xl/styles.xml><?xml version="1.0" encoding="utf-8"?>
<styleSheet xmlns="http://schemas.openxmlformats.org/spreadsheetml/2006/main">
  <numFmts count="6">
    <numFmt numFmtId="176" formatCode="0.00_ "/>
    <numFmt numFmtId="177" formatCode="0.00_);[Red]\(0.00\)"/>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5">
    <font>
      <sz val="11"/>
      <color theme="1"/>
      <name val="宋体"/>
      <charset val="134"/>
      <scheme val="minor"/>
    </font>
    <font>
      <sz val="12"/>
      <color theme="1"/>
      <name val="黑体"/>
      <charset val="134"/>
    </font>
    <font>
      <b/>
      <sz val="10"/>
      <color theme="1"/>
      <name val="仿宋"/>
      <charset val="134"/>
    </font>
    <font>
      <sz val="10"/>
      <color theme="1"/>
      <name val="仿宋"/>
      <charset val="134"/>
    </font>
    <font>
      <sz val="10"/>
      <name val="宋体"/>
      <charset val="134"/>
      <scheme val="minor"/>
    </font>
    <font>
      <b/>
      <sz val="10"/>
      <name val="仿宋_GB2312"/>
      <charset val="134"/>
    </font>
    <font>
      <sz val="10"/>
      <name val="仿宋_GB2312"/>
      <charset val="134"/>
    </font>
    <font>
      <sz val="10"/>
      <color theme="1"/>
      <name val="仿宋_GB2312"/>
      <charset val="134"/>
    </font>
    <font>
      <sz val="14"/>
      <name val="黑体"/>
      <charset val="134"/>
    </font>
    <font>
      <sz val="22"/>
      <name val="方正小标宋简体"/>
      <charset val="134"/>
    </font>
    <font>
      <b/>
      <sz val="10"/>
      <name val="仿宋"/>
      <charset val="134"/>
    </font>
    <font>
      <sz val="10"/>
      <name val="仿宋"/>
      <charset val="134"/>
    </font>
    <font>
      <sz val="10"/>
      <color rgb="FF000000"/>
      <name val="仿宋"/>
      <charset val="134"/>
    </font>
    <font>
      <u/>
      <sz val="11"/>
      <color rgb="FF0000FF"/>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sz val="10"/>
      <color theme="1"/>
      <name val="Arial"/>
      <charset val="134"/>
    </font>
    <font>
      <sz val="11"/>
      <color rgb="FF9C6500"/>
      <name val="宋体"/>
      <charset val="0"/>
      <scheme val="minor"/>
    </font>
    <font>
      <b/>
      <sz val="11"/>
      <color rgb="FF3F3F3F"/>
      <name val="宋体"/>
      <charset val="0"/>
      <scheme val="minor"/>
    </font>
    <font>
      <sz val="11"/>
      <color rgb="FFFF0000"/>
      <name val="宋体"/>
      <charset val="0"/>
      <scheme val="minor"/>
    </font>
    <font>
      <sz val="11"/>
      <color rgb="FF0061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2"/>
      <name val="宋体"/>
      <charset val="134"/>
    </font>
    <font>
      <b/>
      <sz val="13"/>
      <color theme="3"/>
      <name val="宋体"/>
      <charset val="134"/>
      <scheme val="minor"/>
    </font>
    <font>
      <b/>
      <sz val="11"/>
      <color theme="1"/>
      <name val="宋体"/>
      <charset val="0"/>
      <scheme val="minor"/>
    </font>
    <font>
      <sz val="12"/>
      <color theme="1"/>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rgb="FFA5A5A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59">
    <xf numFmtId="0" fontId="0" fillId="0" borderId="0">
      <alignment vertical="center"/>
    </xf>
    <xf numFmtId="42" fontId="0" fillId="0" borderId="0" applyFont="0" applyFill="0" applyBorder="0" applyAlignment="0" applyProtection="0">
      <alignment vertical="center"/>
    </xf>
    <xf numFmtId="0" fontId="14" fillId="5" borderId="0" applyNumberFormat="0" applyBorder="0" applyAlignment="0" applyProtection="0">
      <alignment vertical="center"/>
    </xf>
    <xf numFmtId="0" fontId="15"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3"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xf numFmtId="0" fontId="0" fillId="11" borderId="12" applyNumberFormat="0" applyFont="0" applyAlignment="0" applyProtection="0">
      <alignment vertical="center"/>
    </xf>
    <xf numFmtId="0" fontId="17" fillId="14" borderId="0" applyNumberFormat="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0" borderId="0">
      <alignment vertical="center"/>
    </xf>
    <xf numFmtId="0" fontId="30" fillId="0" borderId="16" applyNumberFormat="0" applyFill="0" applyAlignment="0" applyProtection="0">
      <alignment vertical="center"/>
    </xf>
    <xf numFmtId="0" fontId="31" fillId="0" borderId="0">
      <alignment vertical="center"/>
    </xf>
    <xf numFmtId="0" fontId="32" fillId="0" borderId="16" applyNumberFormat="0" applyFill="0" applyAlignment="0" applyProtection="0">
      <alignment vertical="center"/>
    </xf>
    <xf numFmtId="0" fontId="17" fillId="21" borderId="0" applyNumberFormat="0" applyBorder="0" applyAlignment="0" applyProtection="0">
      <alignment vertical="center"/>
    </xf>
    <xf numFmtId="0" fontId="24" fillId="0" borderId="18" applyNumberFormat="0" applyFill="0" applyAlignment="0" applyProtection="0">
      <alignment vertical="center"/>
    </xf>
    <xf numFmtId="0" fontId="17" fillId="23" borderId="0" applyNumberFormat="0" applyBorder="0" applyAlignment="0" applyProtection="0">
      <alignment vertical="center"/>
    </xf>
    <xf numFmtId="0" fontId="21" fillId="13" borderId="13" applyNumberFormat="0" applyAlignment="0" applyProtection="0">
      <alignment vertical="center"/>
    </xf>
    <xf numFmtId="0" fontId="25" fillId="13" borderId="11" applyNumberFormat="0" applyAlignment="0" applyProtection="0">
      <alignment vertical="center"/>
    </xf>
    <xf numFmtId="0" fontId="27" fillId="19" borderId="14" applyNumberFormat="0" applyAlignment="0" applyProtection="0">
      <alignment vertical="center"/>
    </xf>
    <xf numFmtId="0" fontId="14" fillId="24" borderId="0" applyNumberFormat="0" applyBorder="0" applyAlignment="0" applyProtection="0">
      <alignment vertical="center"/>
    </xf>
    <xf numFmtId="0" fontId="17" fillId="22" borderId="0" applyNumberFormat="0" applyBorder="0" applyAlignment="0" applyProtection="0">
      <alignment vertical="center"/>
    </xf>
    <xf numFmtId="0" fontId="29" fillId="0" borderId="15" applyNumberFormat="0" applyFill="0" applyAlignment="0" applyProtection="0">
      <alignment vertical="center"/>
    </xf>
    <xf numFmtId="0" fontId="33" fillId="0" borderId="17" applyNumberFormat="0" applyFill="0" applyAlignment="0" applyProtection="0">
      <alignment vertical="center"/>
    </xf>
    <xf numFmtId="0" fontId="23" fillId="16" borderId="0" applyNumberFormat="0" applyBorder="0" applyAlignment="0" applyProtection="0">
      <alignment vertical="center"/>
    </xf>
    <xf numFmtId="0" fontId="20" fillId="12" borderId="0" applyNumberFormat="0" applyBorder="0" applyAlignment="0" applyProtection="0">
      <alignment vertical="center"/>
    </xf>
    <xf numFmtId="0" fontId="14" fillId="4" borderId="0" applyNumberFormat="0" applyBorder="0" applyAlignment="0" applyProtection="0">
      <alignment vertical="center"/>
    </xf>
    <xf numFmtId="0" fontId="17" fillId="17"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15" borderId="0" applyNumberFormat="0" applyBorder="0" applyAlignment="0" applyProtection="0">
      <alignment vertical="center"/>
    </xf>
    <xf numFmtId="0" fontId="14" fillId="6"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7" fillId="25" borderId="0" applyNumberFormat="0" applyBorder="0" applyAlignment="0" applyProtection="0">
      <alignment vertical="center"/>
    </xf>
    <xf numFmtId="0" fontId="31" fillId="0" borderId="0">
      <alignment vertical="center"/>
    </xf>
    <xf numFmtId="0" fontId="14" fillId="2" borderId="0" applyNumberFormat="0" applyBorder="0" applyAlignment="0" applyProtection="0">
      <alignment vertical="center"/>
    </xf>
    <xf numFmtId="0" fontId="17" fillId="9" borderId="0" applyNumberFormat="0" applyBorder="0" applyAlignment="0" applyProtection="0">
      <alignment vertical="center"/>
    </xf>
    <xf numFmtId="0" fontId="17" fillId="30" borderId="0" applyNumberFormat="0" applyBorder="0" applyAlignment="0" applyProtection="0">
      <alignment vertical="center"/>
    </xf>
    <xf numFmtId="0" fontId="0" fillId="0" borderId="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34"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cellStyleXfs>
  <cellXfs count="54">
    <xf numFmtId="0" fontId="0" fillId="0" borderId="0" xfId="0">
      <alignment vertic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2"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2" fontId="2" fillId="0" borderId="5" xfId="0" applyNumberFormat="1" applyFont="1" applyBorder="1" applyAlignment="1">
      <alignment horizontal="center" vertical="center" wrapText="1"/>
    </xf>
    <xf numFmtId="0" fontId="4" fillId="0" borderId="0" xfId="0" applyFont="1">
      <alignment vertical="center"/>
    </xf>
    <xf numFmtId="0" fontId="5" fillId="0" borderId="0" xfId="0" applyFont="1" applyAlignment="1" applyProtection="1">
      <alignment vertical="center" wrapText="1"/>
      <protection locked="0"/>
    </xf>
    <xf numFmtId="0" fontId="6" fillId="0" borderId="0" xfId="0" applyFont="1" applyAlignment="1" applyProtection="1">
      <alignment vertical="center" wrapText="1"/>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left" vertical="center" wrapText="1"/>
      <protection locked="0"/>
    </xf>
    <xf numFmtId="0" fontId="7" fillId="0" borderId="0" xfId="0" applyFont="1" applyAlignment="1" applyProtection="1">
      <alignment horizontal="center" vertical="center"/>
      <protection locked="0"/>
    </xf>
    <xf numFmtId="0" fontId="9"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11" fillId="0" borderId="7" xfId="55" applyFont="1" applyBorder="1" applyAlignment="1">
      <alignment horizontal="center" vertical="center" wrapText="1"/>
    </xf>
    <xf numFmtId="0" fontId="11" fillId="0" borderId="7" xfId="56" applyFont="1" applyBorder="1" applyAlignment="1">
      <alignment horizontal="center" vertical="center" wrapText="1"/>
    </xf>
    <xf numFmtId="0" fontId="11" fillId="0" borderId="7" xfId="0" applyFont="1"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xf numFmtId="2" fontId="11" fillId="0" borderId="7" xfId="0" applyNumberFormat="1" applyFont="1" applyBorder="1" applyAlignment="1" applyProtection="1">
      <alignment horizontal="center" vertical="center" wrapText="1"/>
      <protection locked="0"/>
    </xf>
    <xf numFmtId="0" fontId="11" fillId="0" borderId="7" xfId="55" applyFont="1" applyBorder="1" applyAlignment="1">
      <alignment vertical="center" wrapText="1"/>
    </xf>
    <xf numFmtId="0" fontId="12" fillId="0" borderId="7" xfId="56" applyFont="1" applyBorder="1" applyAlignment="1">
      <alignment horizontal="center" vertical="center" wrapText="1"/>
    </xf>
    <xf numFmtId="0" fontId="12" fillId="0" borderId="7" xfId="56" applyFont="1" applyBorder="1" applyAlignment="1">
      <alignment vertical="center" wrapText="1"/>
    </xf>
    <xf numFmtId="0" fontId="12" fillId="0" borderId="7" xfId="56" applyFont="1" applyBorder="1" applyAlignment="1">
      <alignment horizontal="left" vertical="center" wrapText="1"/>
    </xf>
    <xf numFmtId="0" fontId="12" fillId="0" borderId="7" xfId="56" applyFont="1" applyBorder="1" applyAlignment="1">
      <alignment horizontal="justify" vertical="center" wrapText="1"/>
    </xf>
    <xf numFmtId="0" fontId="12" fillId="0" borderId="7" xfId="0" applyFont="1" applyBorder="1" applyAlignment="1">
      <alignment horizontal="center" vertical="center" wrapText="1"/>
    </xf>
    <xf numFmtId="0" fontId="11" fillId="0" borderId="7" xfId="48" applyFont="1" applyBorder="1" applyAlignment="1">
      <alignment horizontal="center" vertical="center" wrapText="1"/>
    </xf>
    <xf numFmtId="0" fontId="11" fillId="0" borderId="7" xfId="48" applyFont="1" applyBorder="1" applyAlignment="1">
      <alignment vertical="center" wrapText="1"/>
    </xf>
    <xf numFmtId="0" fontId="11" fillId="0" borderId="7" xfId="0" applyFont="1" applyBorder="1" applyAlignment="1">
      <alignment horizontal="center" vertical="center" wrapText="1"/>
    </xf>
    <xf numFmtId="0" fontId="11" fillId="0" borderId="7" xfId="0" applyFont="1" applyBorder="1" applyAlignment="1">
      <alignment horizontal="left" vertical="center" wrapText="1"/>
    </xf>
    <xf numFmtId="0" fontId="11" fillId="0" borderId="7" xfId="23" applyFont="1" applyBorder="1" applyAlignment="1">
      <alignment horizontal="left" vertical="center" wrapText="1" shrinkToFit="1"/>
    </xf>
    <xf numFmtId="0" fontId="3" fillId="0" borderId="7" xfId="0" applyFont="1" applyBorder="1" applyAlignment="1" applyProtection="1">
      <alignment horizontal="center" vertical="center" wrapText="1"/>
      <protection locked="0"/>
    </xf>
    <xf numFmtId="0" fontId="3" fillId="0" borderId="7" xfId="0" applyFont="1" applyBorder="1" applyAlignment="1" applyProtection="1">
      <alignment horizontal="left" vertical="center" wrapText="1"/>
      <protection locked="0"/>
    </xf>
    <xf numFmtId="176" fontId="11" fillId="0" borderId="7" xfId="0" applyNumberFormat="1" applyFont="1" applyBorder="1" applyAlignment="1">
      <alignment horizontal="center" vertical="center" wrapText="1"/>
    </xf>
    <xf numFmtId="177" fontId="3" fillId="0" borderId="7" xfId="8" applyNumberFormat="1" applyFont="1" applyFill="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0" borderId="7" xfId="52" applyFont="1" applyBorder="1" applyAlignment="1">
      <alignment horizontal="center" vertical="center" wrapText="1"/>
    </xf>
    <xf numFmtId="0" fontId="11" fillId="0" borderId="7" xfId="52" applyFont="1" applyBorder="1" applyAlignment="1" applyProtection="1">
      <alignment horizontal="left" vertical="center" wrapText="1"/>
      <protection locked="0"/>
    </xf>
    <xf numFmtId="177" fontId="11" fillId="0" borderId="7" xfId="8" applyNumberFormat="1" applyFont="1" applyFill="1" applyBorder="1" applyAlignment="1">
      <alignment horizontal="center" vertical="center" wrapText="1"/>
    </xf>
    <xf numFmtId="0" fontId="11" fillId="0" borderId="7" xfId="52" applyFont="1" applyBorder="1" applyAlignment="1">
      <alignment horizontal="justify" vertical="center" wrapText="1"/>
    </xf>
    <xf numFmtId="0" fontId="11" fillId="0" borderId="7" xfId="52" applyFont="1" applyBorder="1" applyAlignment="1">
      <alignment horizontal="left" vertical="center" wrapText="1"/>
    </xf>
    <xf numFmtId="0" fontId="10" fillId="0" borderId="7" xfId="0" applyFont="1" applyBorder="1" applyAlignment="1" applyProtection="1">
      <alignment horizontal="left" vertical="center" wrapText="1"/>
      <protection locked="0"/>
    </xf>
    <xf numFmtId="43" fontId="11" fillId="0" borderId="0" xfId="8" applyFont="1" applyAlignment="1" applyProtection="1">
      <alignment vertical="center" wrapText="1"/>
      <protection locked="0"/>
    </xf>
    <xf numFmtId="176" fontId="4" fillId="0" borderId="0" xfId="0" applyNumberFormat="1" applyFont="1">
      <alignment vertical="center"/>
    </xf>
    <xf numFmtId="0" fontId="7" fillId="0" borderId="7" xfId="0" applyFont="1" applyBorder="1" applyAlignment="1" applyProtection="1">
      <alignment vertical="center" wrapText="1"/>
      <protection locked="0"/>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40% - 强调文字颜色 6" xfId="53" builtinId="51"/>
    <cellStyle name="60% - 强调文字颜色 6" xfId="54" builtinId="52"/>
    <cellStyle name="常规 2" xfId="55"/>
    <cellStyle name="常规 3" xfId="56"/>
    <cellStyle name="常规 4" xfId="57"/>
    <cellStyle name="千位分隔 2" xfId="5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6"/>
  <sheetViews>
    <sheetView tabSelected="1" view="pageBreakPreview" zoomScaleNormal="90" topLeftCell="A17" workbookViewId="0">
      <selection activeCell="E20" sqref="E20"/>
    </sheetView>
  </sheetViews>
  <sheetFormatPr defaultColWidth="9" defaultRowHeight="12"/>
  <cols>
    <col min="1" max="1" width="9" style="13" customWidth="1"/>
    <col min="2" max="2" width="10.5" style="13" customWidth="1"/>
    <col min="3" max="3" width="17.75" style="14" customWidth="1"/>
    <col min="4" max="4" width="5.5" style="14" customWidth="1"/>
    <col min="5" max="5" width="34.75" style="13" customWidth="1"/>
    <col min="6" max="6" width="58.875" style="13" customWidth="1"/>
    <col min="7" max="7" width="53.75" style="13" customWidth="1"/>
    <col min="8" max="8" width="9.375" style="15" customWidth="1"/>
    <col min="9" max="9" width="30.875" style="16" customWidth="1"/>
    <col min="10" max="10" width="11.875" style="13" customWidth="1"/>
    <col min="11" max="11" width="14.875" style="13" customWidth="1"/>
    <col min="12" max="16384" width="9" style="13"/>
  </cols>
  <sheetData>
    <row r="1" ht="21.75" customHeight="1" spans="1:9">
      <c r="A1" s="17" t="s">
        <v>0</v>
      </c>
      <c r="B1" s="17"/>
      <c r="H1" s="18"/>
      <c r="I1" s="18"/>
    </row>
    <row r="2" ht="34.7" customHeight="1" spans="1:9">
      <c r="A2" s="19" t="s">
        <v>1</v>
      </c>
      <c r="B2" s="19"/>
      <c r="C2" s="19"/>
      <c r="D2" s="19"/>
      <c r="E2" s="19"/>
      <c r="F2" s="19"/>
      <c r="G2" s="19"/>
      <c r="H2" s="19"/>
      <c r="I2" s="19"/>
    </row>
    <row r="3" ht="41.25" customHeight="1" spans="1:9">
      <c r="A3" s="20" t="s">
        <v>2</v>
      </c>
      <c r="B3" s="20" t="s">
        <v>3</v>
      </c>
      <c r="C3" s="20" t="s">
        <v>4</v>
      </c>
      <c r="D3" s="20" t="s">
        <v>5</v>
      </c>
      <c r="E3" s="20" t="s">
        <v>6</v>
      </c>
      <c r="F3" s="20" t="s">
        <v>7</v>
      </c>
      <c r="G3" s="20" t="s">
        <v>8</v>
      </c>
      <c r="H3" s="21" t="s">
        <v>9</v>
      </c>
      <c r="I3" s="21" t="s">
        <v>10</v>
      </c>
    </row>
    <row r="4" s="11" customFormat="1" ht="101.25" customHeight="1" spans="1:10">
      <c r="A4" s="22" t="s">
        <v>11</v>
      </c>
      <c r="B4" s="23" t="s">
        <v>12</v>
      </c>
      <c r="C4" s="24" t="s">
        <v>13</v>
      </c>
      <c r="D4" s="24">
        <v>3</v>
      </c>
      <c r="E4" s="25" t="s">
        <v>14</v>
      </c>
      <c r="F4" s="25" t="s">
        <v>15</v>
      </c>
      <c r="G4" s="25" t="s">
        <v>16</v>
      </c>
      <c r="H4" s="26">
        <v>3</v>
      </c>
      <c r="I4" s="24"/>
      <c r="J4" s="52">
        <f t="shared" ref="J4:J35" si="0">D4-H4</f>
        <v>0</v>
      </c>
    </row>
    <row r="5" s="11" customFormat="1" ht="101.25" customHeight="1" spans="1:10">
      <c r="A5" s="22"/>
      <c r="B5" s="23"/>
      <c r="C5" s="24" t="s">
        <v>17</v>
      </c>
      <c r="D5" s="24">
        <v>2</v>
      </c>
      <c r="E5" s="25" t="s">
        <v>18</v>
      </c>
      <c r="F5" s="27" t="s">
        <v>19</v>
      </c>
      <c r="G5" s="25" t="s">
        <v>20</v>
      </c>
      <c r="H5" s="26">
        <v>2</v>
      </c>
      <c r="I5" s="24"/>
      <c r="J5" s="52">
        <f t="shared" si="0"/>
        <v>0</v>
      </c>
    </row>
    <row r="6" s="11" customFormat="1" ht="98.25" customHeight="1" spans="1:10">
      <c r="A6" s="22"/>
      <c r="B6" s="23" t="s">
        <v>21</v>
      </c>
      <c r="C6" s="28" t="s">
        <v>22</v>
      </c>
      <c r="D6" s="28">
        <v>2</v>
      </c>
      <c r="E6" s="29" t="s">
        <v>23</v>
      </c>
      <c r="F6" s="30" t="s">
        <v>24</v>
      </c>
      <c r="G6" s="30" t="s">
        <v>25</v>
      </c>
      <c r="H6" s="26">
        <v>0.2</v>
      </c>
      <c r="I6" s="25" t="s">
        <v>26</v>
      </c>
      <c r="J6" s="52">
        <f t="shared" si="0"/>
        <v>1.8</v>
      </c>
    </row>
    <row r="7" s="11" customFormat="1" ht="98.25" customHeight="1" spans="1:10">
      <c r="A7" s="22"/>
      <c r="B7" s="23"/>
      <c r="C7" s="28" t="s">
        <v>27</v>
      </c>
      <c r="D7" s="28">
        <v>3</v>
      </c>
      <c r="E7" s="29" t="s">
        <v>28</v>
      </c>
      <c r="F7" s="31" t="s">
        <v>29</v>
      </c>
      <c r="G7" s="31" t="s">
        <v>30</v>
      </c>
      <c r="H7" s="26">
        <v>1.5</v>
      </c>
      <c r="I7" s="25" t="s">
        <v>31</v>
      </c>
      <c r="J7" s="52">
        <f t="shared" si="0"/>
        <v>1.5</v>
      </c>
    </row>
    <row r="8" s="11" customFormat="1" ht="82.5" customHeight="1" spans="1:10">
      <c r="A8" s="22"/>
      <c r="B8" s="23" t="s">
        <v>32</v>
      </c>
      <c r="C8" s="22" t="s">
        <v>33</v>
      </c>
      <c r="D8" s="22">
        <v>3</v>
      </c>
      <c r="E8" s="27" t="s">
        <v>34</v>
      </c>
      <c r="F8" s="27" t="s">
        <v>35</v>
      </c>
      <c r="G8" s="27" t="s">
        <v>36</v>
      </c>
      <c r="H8" s="26">
        <v>3</v>
      </c>
      <c r="I8" s="24"/>
      <c r="J8" s="52">
        <f t="shared" si="0"/>
        <v>0</v>
      </c>
    </row>
    <row r="9" s="11" customFormat="1" ht="82.5" customHeight="1" spans="1:10">
      <c r="A9" s="22"/>
      <c r="B9" s="23"/>
      <c r="C9" s="32" t="s">
        <v>37</v>
      </c>
      <c r="D9" s="32">
        <v>2</v>
      </c>
      <c r="E9" s="25" t="s">
        <v>38</v>
      </c>
      <c r="F9" s="25" t="s">
        <v>39</v>
      </c>
      <c r="G9" s="25" t="s">
        <v>40</v>
      </c>
      <c r="H9" s="26">
        <v>2</v>
      </c>
      <c r="I9" s="25"/>
      <c r="J9" s="52">
        <f t="shared" si="0"/>
        <v>0</v>
      </c>
    </row>
    <row r="10" s="11" customFormat="1" ht="86.25" customHeight="1" spans="1:10">
      <c r="A10" s="22" t="s">
        <v>41</v>
      </c>
      <c r="B10" s="23" t="s">
        <v>42</v>
      </c>
      <c r="C10" s="24" t="s">
        <v>43</v>
      </c>
      <c r="D10" s="24">
        <v>3</v>
      </c>
      <c r="E10" s="25" t="s">
        <v>44</v>
      </c>
      <c r="F10" s="25" t="s">
        <v>45</v>
      </c>
      <c r="G10" s="25" t="s">
        <v>46</v>
      </c>
      <c r="H10" s="26">
        <v>0</v>
      </c>
      <c r="I10" s="25" t="s">
        <v>47</v>
      </c>
      <c r="J10" s="52">
        <f t="shared" si="0"/>
        <v>3</v>
      </c>
    </row>
    <row r="11" s="11" customFormat="1" ht="86.25" customHeight="1" spans="1:10">
      <c r="A11" s="22"/>
      <c r="B11" s="23"/>
      <c r="C11" s="33" t="s">
        <v>48</v>
      </c>
      <c r="D11" s="33">
        <v>2</v>
      </c>
      <c r="E11" s="34" t="s">
        <v>49</v>
      </c>
      <c r="F11" s="34" t="s">
        <v>50</v>
      </c>
      <c r="G11" s="34" t="s">
        <v>51</v>
      </c>
      <c r="H11" s="26">
        <v>2</v>
      </c>
      <c r="I11" s="25" t="s">
        <v>52</v>
      </c>
      <c r="J11" s="52">
        <f t="shared" si="0"/>
        <v>0</v>
      </c>
    </row>
    <row r="12" s="11" customFormat="1" ht="111" customHeight="1" spans="1:10">
      <c r="A12" s="22" t="s">
        <v>41</v>
      </c>
      <c r="B12" s="23" t="s">
        <v>42</v>
      </c>
      <c r="C12" s="22" t="s">
        <v>53</v>
      </c>
      <c r="D12" s="22">
        <v>3</v>
      </c>
      <c r="E12" s="27" t="s">
        <v>54</v>
      </c>
      <c r="F12" s="27" t="s">
        <v>55</v>
      </c>
      <c r="G12" s="27" t="s">
        <v>56</v>
      </c>
      <c r="H12" s="26">
        <v>3</v>
      </c>
      <c r="I12" s="25"/>
      <c r="J12" s="52">
        <f t="shared" si="0"/>
        <v>0</v>
      </c>
    </row>
    <row r="13" ht="123.75" customHeight="1" spans="1:10">
      <c r="A13" s="22"/>
      <c r="B13" s="23"/>
      <c r="C13" s="24" t="s">
        <v>57</v>
      </c>
      <c r="D13" s="24">
        <v>2</v>
      </c>
      <c r="E13" s="25" t="s">
        <v>58</v>
      </c>
      <c r="F13" s="25" t="s">
        <v>59</v>
      </c>
      <c r="G13" s="25" t="s">
        <v>60</v>
      </c>
      <c r="H13" s="26">
        <v>2</v>
      </c>
      <c r="I13" s="25"/>
      <c r="J13" s="52">
        <f t="shared" si="0"/>
        <v>0</v>
      </c>
    </row>
    <row r="14" s="11" customFormat="1" ht="108.75" customHeight="1" spans="1:10">
      <c r="A14" s="22"/>
      <c r="B14" s="23" t="s">
        <v>61</v>
      </c>
      <c r="C14" s="24" t="s">
        <v>62</v>
      </c>
      <c r="D14" s="24">
        <v>3</v>
      </c>
      <c r="E14" s="25" t="s">
        <v>63</v>
      </c>
      <c r="F14" s="25" t="s">
        <v>64</v>
      </c>
      <c r="G14" s="25" t="s">
        <v>65</v>
      </c>
      <c r="H14" s="26">
        <v>2</v>
      </c>
      <c r="I14" s="25" t="s">
        <v>66</v>
      </c>
      <c r="J14" s="52">
        <f t="shared" si="0"/>
        <v>1</v>
      </c>
    </row>
    <row r="15" s="11" customFormat="1" ht="107.25" customHeight="1" spans="1:10">
      <c r="A15" s="22"/>
      <c r="B15" s="23"/>
      <c r="C15" s="35" t="s">
        <v>67</v>
      </c>
      <c r="D15" s="35">
        <v>2</v>
      </c>
      <c r="E15" s="36" t="s">
        <v>68</v>
      </c>
      <c r="F15" s="36" t="s">
        <v>69</v>
      </c>
      <c r="G15" s="25" t="s">
        <v>70</v>
      </c>
      <c r="H15" s="26">
        <v>2</v>
      </c>
      <c r="I15" s="25"/>
      <c r="J15" s="52">
        <f t="shared" si="0"/>
        <v>0</v>
      </c>
    </row>
    <row r="16" s="11" customFormat="1" ht="90.75" customHeight="1" spans="1:10">
      <c r="A16" s="22"/>
      <c r="B16" s="23"/>
      <c r="C16" s="24" t="s">
        <v>71</v>
      </c>
      <c r="D16" s="24">
        <v>1</v>
      </c>
      <c r="E16" s="25" t="s">
        <v>72</v>
      </c>
      <c r="F16" s="25" t="s">
        <v>73</v>
      </c>
      <c r="G16" s="25" t="s">
        <v>74</v>
      </c>
      <c r="H16" s="26">
        <v>1</v>
      </c>
      <c r="I16" s="25"/>
      <c r="J16" s="52">
        <f t="shared" si="0"/>
        <v>0</v>
      </c>
    </row>
    <row r="17" s="11" customFormat="1" ht="101.25" customHeight="1" spans="1:10">
      <c r="A17" s="22"/>
      <c r="B17" s="23"/>
      <c r="C17" s="24" t="s">
        <v>75</v>
      </c>
      <c r="D17" s="24">
        <v>1</v>
      </c>
      <c r="E17" s="25" t="s">
        <v>76</v>
      </c>
      <c r="F17" s="25" t="s">
        <v>77</v>
      </c>
      <c r="G17" s="25" t="s">
        <v>78</v>
      </c>
      <c r="H17" s="26">
        <v>0.75</v>
      </c>
      <c r="I17" s="25" t="s">
        <v>79</v>
      </c>
      <c r="J17" s="52">
        <f t="shared" si="0"/>
        <v>0.25</v>
      </c>
    </row>
    <row r="18" s="11" customFormat="1" ht="147.75" customHeight="1" spans="1:11">
      <c r="A18" s="22"/>
      <c r="B18" s="23"/>
      <c r="C18" s="24" t="s">
        <v>80</v>
      </c>
      <c r="D18" s="24">
        <v>3</v>
      </c>
      <c r="E18" s="37" t="s">
        <v>81</v>
      </c>
      <c r="F18" s="25" t="s">
        <v>82</v>
      </c>
      <c r="G18" s="25" t="s">
        <v>83</v>
      </c>
      <c r="H18" s="26">
        <v>0</v>
      </c>
      <c r="I18" s="25" t="s">
        <v>84</v>
      </c>
      <c r="J18" s="52">
        <f t="shared" si="0"/>
        <v>3</v>
      </c>
      <c r="K18" s="11">
        <f>SUM(H10:H18)</f>
        <v>12.75</v>
      </c>
    </row>
    <row r="19" ht="75.75" customHeight="1" spans="1:10">
      <c r="A19" s="24" t="s">
        <v>85</v>
      </c>
      <c r="B19" s="24" t="s">
        <v>86</v>
      </c>
      <c r="C19" s="38" t="s">
        <v>87</v>
      </c>
      <c r="D19" s="38">
        <v>5</v>
      </c>
      <c r="E19" s="39" t="s">
        <v>88</v>
      </c>
      <c r="F19" s="39" t="s">
        <v>89</v>
      </c>
      <c r="G19" s="39" t="s">
        <v>90</v>
      </c>
      <c r="H19" s="40">
        <v>5</v>
      </c>
      <c r="I19" s="25" t="s">
        <v>91</v>
      </c>
      <c r="J19" s="52">
        <f t="shared" si="0"/>
        <v>0</v>
      </c>
    </row>
    <row r="20" ht="84.75" customHeight="1" spans="1:10">
      <c r="A20" s="24"/>
      <c r="B20" s="24"/>
      <c r="C20" s="38" t="s">
        <v>92</v>
      </c>
      <c r="D20" s="38">
        <v>4</v>
      </c>
      <c r="E20" s="39" t="s">
        <v>93</v>
      </c>
      <c r="F20" s="39" t="s">
        <v>94</v>
      </c>
      <c r="G20" s="39" t="s">
        <v>95</v>
      </c>
      <c r="H20" s="40">
        <v>4</v>
      </c>
      <c r="I20" s="25" t="s">
        <v>96</v>
      </c>
      <c r="J20" s="52">
        <f t="shared" si="0"/>
        <v>0</v>
      </c>
    </row>
    <row r="21" ht="84.75" customHeight="1" spans="1:10">
      <c r="A21" s="24"/>
      <c r="B21" s="24"/>
      <c r="C21" s="38" t="s">
        <v>97</v>
      </c>
      <c r="D21" s="38">
        <v>3</v>
      </c>
      <c r="E21" s="39" t="s">
        <v>88</v>
      </c>
      <c r="F21" s="39" t="s">
        <v>98</v>
      </c>
      <c r="G21" s="39" t="s">
        <v>99</v>
      </c>
      <c r="H21" s="41">
        <v>3</v>
      </c>
      <c r="I21" s="25" t="s">
        <v>100</v>
      </c>
      <c r="J21" s="52">
        <f t="shared" si="0"/>
        <v>0</v>
      </c>
    </row>
    <row r="22" ht="77.25" customHeight="1" spans="1:10">
      <c r="A22" s="24"/>
      <c r="B22" s="42" t="s">
        <v>101</v>
      </c>
      <c r="C22" s="24" t="s">
        <v>102</v>
      </c>
      <c r="D22" s="24">
        <v>5</v>
      </c>
      <c r="E22" s="25" t="s">
        <v>103</v>
      </c>
      <c r="F22" s="25" t="s">
        <v>104</v>
      </c>
      <c r="G22" s="25" t="s">
        <v>105</v>
      </c>
      <c r="H22" s="41">
        <v>5</v>
      </c>
      <c r="I22" s="25" t="s">
        <v>106</v>
      </c>
      <c r="J22" s="52">
        <f t="shared" si="0"/>
        <v>0</v>
      </c>
    </row>
    <row r="23" ht="85.5" customHeight="1" spans="1:10">
      <c r="A23" s="24"/>
      <c r="B23" s="43"/>
      <c r="C23" s="24" t="s">
        <v>107</v>
      </c>
      <c r="D23" s="24">
        <v>4</v>
      </c>
      <c r="E23" s="25" t="s">
        <v>108</v>
      </c>
      <c r="F23" s="25" t="s">
        <v>109</v>
      </c>
      <c r="G23" s="25" t="s">
        <v>110</v>
      </c>
      <c r="H23" s="41">
        <f>94.83%*4</f>
        <v>3.7932</v>
      </c>
      <c r="I23" s="25" t="s">
        <v>111</v>
      </c>
      <c r="J23" s="52">
        <f t="shared" si="0"/>
        <v>0.2068</v>
      </c>
    </row>
    <row r="24" ht="84" customHeight="1" spans="1:10">
      <c r="A24" s="24"/>
      <c r="B24" s="43"/>
      <c r="C24" s="24" t="s">
        <v>112</v>
      </c>
      <c r="D24" s="24">
        <v>5</v>
      </c>
      <c r="E24" s="25" t="s">
        <v>113</v>
      </c>
      <c r="F24" s="25" t="s">
        <v>114</v>
      </c>
      <c r="G24" s="25" t="s">
        <v>115</v>
      </c>
      <c r="H24" s="41">
        <v>5</v>
      </c>
      <c r="I24" s="25" t="s">
        <v>116</v>
      </c>
      <c r="J24" s="52">
        <f t="shared" si="0"/>
        <v>0</v>
      </c>
    </row>
    <row r="25" ht="90.75" customHeight="1" spans="1:11">
      <c r="A25" s="24"/>
      <c r="B25" s="43"/>
      <c r="C25" s="24" t="s">
        <v>117</v>
      </c>
      <c r="D25" s="24">
        <v>3</v>
      </c>
      <c r="E25" s="25" t="s">
        <v>118</v>
      </c>
      <c r="F25" s="25" t="s">
        <v>119</v>
      </c>
      <c r="G25" s="25" t="s">
        <v>120</v>
      </c>
      <c r="H25" s="41">
        <f>3-2.4</f>
        <v>0.6</v>
      </c>
      <c r="I25" s="25" t="s">
        <v>121</v>
      </c>
      <c r="J25" s="52">
        <f t="shared" si="0"/>
        <v>2.4</v>
      </c>
      <c r="K25" s="13">
        <f>0.3*8</f>
        <v>2.4</v>
      </c>
    </row>
    <row r="26" ht="92.25" customHeight="1" spans="1:10">
      <c r="A26" s="24"/>
      <c r="B26" s="44"/>
      <c r="C26" s="24" t="s">
        <v>122</v>
      </c>
      <c r="D26" s="24">
        <v>4</v>
      </c>
      <c r="E26" s="25" t="s">
        <v>123</v>
      </c>
      <c r="F26" s="25" t="s">
        <v>124</v>
      </c>
      <c r="G26" s="25" t="s">
        <v>125</v>
      </c>
      <c r="H26" s="41">
        <v>4</v>
      </c>
      <c r="I26" s="25" t="s">
        <v>126</v>
      </c>
      <c r="J26" s="52">
        <f t="shared" si="0"/>
        <v>0</v>
      </c>
    </row>
    <row r="27" ht="100.5" customHeight="1" spans="1:10">
      <c r="A27" s="24"/>
      <c r="B27" s="24" t="s">
        <v>127</v>
      </c>
      <c r="C27" s="45" t="s">
        <v>128</v>
      </c>
      <c r="D27" s="45">
        <v>2</v>
      </c>
      <c r="E27" s="46" t="s">
        <v>129</v>
      </c>
      <c r="F27" s="25" t="s">
        <v>130</v>
      </c>
      <c r="G27" s="25" t="s">
        <v>131</v>
      </c>
      <c r="H27" s="47">
        <v>0</v>
      </c>
      <c r="I27" s="25" t="s">
        <v>132</v>
      </c>
      <c r="J27" s="52">
        <f t="shared" si="0"/>
        <v>2</v>
      </c>
    </row>
    <row r="28" ht="77.25" customHeight="1" spans="1:10">
      <c r="A28" s="24" t="s">
        <v>133</v>
      </c>
      <c r="B28" s="24" t="s">
        <v>134</v>
      </c>
      <c r="C28" s="24" t="s">
        <v>135</v>
      </c>
      <c r="D28" s="24">
        <v>2</v>
      </c>
      <c r="E28" s="25" t="s">
        <v>136</v>
      </c>
      <c r="F28" s="25" t="s">
        <v>137</v>
      </c>
      <c r="G28" s="48" t="s">
        <v>138</v>
      </c>
      <c r="H28" s="26">
        <f>((92.5%*30%)+(89.89%*70%))*2</f>
        <v>1.81346</v>
      </c>
      <c r="I28" s="25" t="s">
        <v>139</v>
      </c>
      <c r="J28" s="52">
        <f t="shared" si="0"/>
        <v>0.18654</v>
      </c>
    </row>
    <row r="29" ht="80.25" customHeight="1" spans="1:10">
      <c r="A29" s="24"/>
      <c r="B29" s="24"/>
      <c r="C29" s="24" t="s">
        <v>140</v>
      </c>
      <c r="D29" s="24">
        <v>3</v>
      </c>
      <c r="E29" s="49" t="s">
        <v>141</v>
      </c>
      <c r="F29" s="49" t="s">
        <v>142</v>
      </c>
      <c r="G29" s="49" t="s">
        <v>143</v>
      </c>
      <c r="H29" s="26">
        <f>((96.25%*30%)+(94.2%*70%))*3</f>
        <v>2.84445</v>
      </c>
      <c r="I29" s="25" t="s">
        <v>144</v>
      </c>
      <c r="J29" s="52">
        <f t="shared" si="0"/>
        <v>0.15555</v>
      </c>
    </row>
    <row r="30" ht="80.25" customHeight="1" spans="1:10">
      <c r="A30" s="24"/>
      <c r="B30" s="24"/>
      <c r="C30" s="24" t="s">
        <v>145</v>
      </c>
      <c r="D30" s="24">
        <v>5</v>
      </c>
      <c r="E30" s="49" t="s">
        <v>146</v>
      </c>
      <c r="F30" s="49" t="s">
        <v>147</v>
      </c>
      <c r="G30" s="49" t="s">
        <v>148</v>
      </c>
      <c r="H30" s="26">
        <f>((96.25%*30%)+(94.2%*70%))*2+3</f>
        <v>4.8963</v>
      </c>
      <c r="I30" s="25" t="s">
        <v>149</v>
      </c>
      <c r="J30" s="52">
        <f t="shared" si="0"/>
        <v>0.1037</v>
      </c>
    </row>
    <row r="31" ht="84.75" customHeight="1" spans="1:10">
      <c r="A31" s="24"/>
      <c r="B31" s="24"/>
      <c r="C31" s="45" t="s">
        <v>150</v>
      </c>
      <c r="D31" s="45">
        <v>3</v>
      </c>
      <c r="E31" s="49" t="s">
        <v>151</v>
      </c>
      <c r="F31" s="49" t="s">
        <v>152</v>
      </c>
      <c r="G31" s="25" t="s">
        <v>143</v>
      </c>
      <c r="H31" s="26">
        <f>((96.25%*30%)+(93.86%*70%))*3</f>
        <v>2.83731</v>
      </c>
      <c r="I31" s="25" t="s">
        <v>153</v>
      </c>
      <c r="J31" s="52">
        <f t="shared" si="0"/>
        <v>0.16269</v>
      </c>
    </row>
    <row r="32" ht="84.75" customHeight="1" spans="1:10">
      <c r="A32" s="24"/>
      <c r="B32" s="24"/>
      <c r="C32" s="24" t="s">
        <v>154</v>
      </c>
      <c r="D32" s="24">
        <v>4</v>
      </c>
      <c r="E32" s="49" t="s">
        <v>155</v>
      </c>
      <c r="F32" s="49" t="s">
        <v>156</v>
      </c>
      <c r="G32" s="25" t="s">
        <v>157</v>
      </c>
      <c r="H32" s="26">
        <f>((96.25%*30%)+(94.2%*70%))*3</f>
        <v>2.84445</v>
      </c>
      <c r="I32" s="25" t="s">
        <v>158</v>
      </c>
      <c r="J32" s="52">
        <f t="shared" si="0"/>
        <v>1.15555</v>
      </c>
    </row>
    <row r="33" ht="87.75" customHeight="1" spans="1:10">
      <c r="A33" s="24"/>
      <c r="B33" s="24" t="s">
        <v>159</v>
      </c>
      <c r="C33" s="24" t="s">
        <v>160</v>
      </c>
      <c r="D33" s="24">
        <v>3</v>
      </c>
      <c r="E33" s="49" t="s">
        <v>161</v>
      </c>
      <c r="F33" s="49" t="s">
        <v>162</v>
      </c>
      <c r="G33" s="25" t="s">
        <v>163</v>
      </c>
      <c r="H33" s="26">
        <f>(87.5%*100%)*1+1</f>
        <v>1.875</v>
      </c>
      <c r="I33" s="25" t="s">
        <v>164</v>
      </c>
      <c r="J33" s="52">
        <f t="shared" si="0"/>
        <v>1.125</v>
      </c>
    </row>
    <row r="34" ht="87" customHeight="1" spans="1:10">
      <c r="A34" s="24"/>
      <c r="B34" s="24" t="s">
        <v>165</v>
      </c>
      <c r="C34" s="24" t="s">
        <v>166</v>
      </c>
      <c r="D34" s="24">
        <v>3</v>
      </c>
      <c r="E34" s="36" t="s">
        <v>167</v>
      </c>
      <c r="F34" s="36" t="s">
        <v>168</v>
      </c>
      <c r="G34" s="25" t="s">
        <v>169</v>
      </c>
      <c r="H34" s="26">
        <f>96.25%*3</f>
        <v>2.8875</v>
      </c>
      <c r="I34" s="25" t="s">
        <v>170</v>
      </c>
      <c r="J34" s="52">
        <f t="shared" si="0"/>
        <v>0.1125</v>
      </c>
    </row>
    <row r="35" s="12" customFormat="1" ht="87" customHeight="1" spans="1:10">
      <c r="A35" s="24"/>
      <c r="B35" s="24"/>
      <c r="C35" s="24" t="s">
        <v>171</v>
      </c>
      <c r="D35" s="24">
        <v>7</v>
      </c>
      <c r="E35" s="36" t="s">
        <v>172</v>
      </c>
      <c r="F35" s="36" t="s">
        <v>173</v>
      </c>
      <c r="G35" s="25" t="s">
        <v>174</v>
      </c>
      <c r="H35" s="26">
        <f>95.57%*7</f>
        <v>6.6899</v>
      </c>
      <c r="I35" s="25" t="s">
        <v>175</v>
      </c>
      <c r="J35" s="52">
        <f t="shared" si="0"/>
        <v>0.310100000000001</v>
      </c>
    </row>
    <row r="36" s="12" customFormat="1" ht="28.9" customHeight="1" spans="1:11">
      <c r="A36" s="20" t="s">
        <v>176</v>
      </c>
      <c r="B36" s="20"/>
      <c r="C36" s="20"/>
      <c r="D36" s="20">
        <f>SUM(D4:D35)</f>
        <v>100</v>
      </c>
      <c r="E36" s="50"/>
      <c r="F36" s="50"/>
      <c r="G36" s="50"/>
      <c r="H36" s="26">
        <f>SUM(H4:H35)</f>
        <v>81.53157</v>
      </c>
      <c r="I36" s="53"/>
      <c r="J36" s="52">
        <f t="shared" ref="J36" si="1">D36-H36</f>
        <v>18.46843</v>
      </c>
      <c r="K36" s="12">
        <f>SUM(H28:H35)</f>
        <v>26.68837</v>
      </c>
    </row>
    <row r="43" spans="7:7">
      <c r="G43" s="51"/>
    </row>
    <row r="44" spans="7:7">
      <c r="G44" s="51"/>
    </row>
    <row r="45" spans="7:7">
      <c r="G45" s="51"/>
    </row>
    <row r="46" spans="7:7">
      <c r="G46" s="51"/>
    </row>
  </sheetData>
  <autoFilter ref="A3:K36">
    <extLst/>
  </autoFilter>
  <mergeCells count="18">
    <mergeCell ref="A1:B1"/>
    <mergeCell ref="A2:I2"/>
    <mergeCell ref="A36:C36"/>
    <mergeCell ref="A4:A9"/>
    <mergeCell ref="A10:A11"/>
    <mergeCell ref="A12:A18"/>
    <mergeCell ref="A19:A27"/>
    <mergeCell ref="A28:A35"/>
    <mergeCell ref="B4:B5"/>
    <mergeCell ref="B6:B7"/>
    <mergeCell ref="B8:B9"/>
    <mergeCell ref="B10:B11"/>
    <mergeCell ref="B12:B13"/>
    <mergeCell ref="B14:B18"/>
    <mergeCell ref="B19:B21"/>
    <mergeCell ref="B22:B26"/>
    <mergeCell ref="B28:B32"/>
    <mergeCell ref="B34:B35"/>
  </mergeCells>
  <printOptions horizontalCentered="1"/>
  <pageMargins left="0.708661417322835" right="0.708661417322835" top="0.748031496062992" bottom="0.748031496062992" header="0.31496062992126" footer="0.31496062992126"/>
  <pageSetup paperSize="9" scale="58" fitToHeight="0" orientation="landscape"/>
  <headerFooter>
    <oddFooter>&amp;C&amp;"仿宋,常规"&amp;10第 &amp;P 页，共 &amp;N 页</oddFooter>
  </headerFooter>
  <ignoredErrors>
    <ignoredError sqref="D36 H23 H25 K25 H28:H36"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8"/>
  <sheetViews>
    <sheetView workbookViewId="0">
      <selection activeCell="E16" sqref="E16"/>
    </sheetView>
  </sheetViews>
  <sheetFormatPr defaultColWidth="9" defaultRowHeight="13.5" outlineLevelRow="7" outlineLevelCol="3"/>
  <sheetData>
    <row r="2" ht="15" spans="1:4">
      <c r="A2" s="1" t="s">
        <v>177</v>
      </c>
      <c r="B2" s="1"/>
      <c r="C2" s="1"/>
      <c r="D2" s="1"/>
    </row>
    <row r="3" ht="14.25" spans="1:4">
      <c r="A3" s="2" t="s">
        <v>178</v>
      </c>
      <c r="B3" s="3" t="s">
        <v>5</v>
      </c>
      <c r="C3" s="3" t="s">
        <v>179</v>
      </c>
      <c r="D3" s="3" t="s">
        <v>180</v>
      </c>
    </row>
    <row r="4" ht="14.25" spans="1:4">
      <c r="A4" s="4" t="s">
        <v>181</v>
      </c>
      <c r="B4" s="5">
        <v>15</v>
      </c>
      <c r="C4" s="6">
        <f>SUM(芒市搬迁安置办公室2021年移民创业信贷贴息资金项目!H4:H9)</f>
        <v>11.7</v>
      </c>
      <c r="D4" s="7">
        <f>C4/B4</f>
        <v>0.78</v>
      </c>
    </row>
    <row r="5" ht="14.25" spans="1:4">
      <c r="A5" s="4" t="s">
        <v>182</v>
      </c>
      <c r="B5" s="5">
        <v>20</v>
      </c>
      <c r="C5" s="6">
        <f>SUM(芒市搬迁安置办公室2021年移民创业信贷贴息资金项目!H10:H18)</f>
        <v>12.75</v>
      </c>
      <c r="D5" s="7">
        <f t="shared" ref="D5:D8" si="0">C5/B5</f>
        <v>0.6375</v>
      </c>
    </row>
    <row r="6" ht="14.25" spans="1:4">
      <c r="A6" s="4" t="s">
        <v>183</v>
      </c>
      <c r="B6" s="5">
        <v>35</v>
      </c>
      <c r="C6" s="6">
        <f>SUM(芒市搬迁安置办公室2021年移民创业信贷贴息资金项目!H19:H27)</f>
        <v>30.3932</v>
      </c>
      <c r="D6" s="7">
        <f t="shared" si="0"/>
        <v>0.868377142857143</v>
      </c>
    </row>
    <row r="7" ht="14.25" spans="1:4">
      <c r="A7" s="4" t="s">
        <v>184</v>
      </c>
      <c r="B7" s="5">
        <v>30</v>
      </c>
      <c r="C7" s="6">
        <f>SUM(芒市搬迁安置办公室2021年移民创业信贷贴息资金项目!H28:H35)</f>
        <v>26.68837</v>
      </c>
      <c r="D7" s="7">
        <f t="shared" si="0"/>
        <v>0.889612333333333</v>
      </c>
    </row>
    <row r="8" ht="14.25" spans="1:4">
      <c r="A8" s="8" t="s">
        <v>185</v>
      </c>
      <c r="B8" s="9">
        <v>100</v>
      </c>
      <c r="C8" s="10">
        <f>SUM(C4:C7)</f>
        <v>81.53157</v>
      </c>
      <c r="D8" s="7">
        <f t="shared" si="0"/>
        <v>0.8153157</v>
      </c>
    </row>
  </sheetData>
  <mergeCells count="1">
    <mergeCell ref="A2:D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芒市搬迁安置办公室2021年移民创业信贷贴息资金项目</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Jiankun Yang</dc:creator>
  <cp:lastModifiedBy>CZJ709</cp:lastModifiedBy>
  <dcterms:created xsi:type="dcterms:W3CDTF">2006-09-13T11:21:00Z</dcterms:created>
  <cp:lastPrinted>2022-12-06T08:16:00Z</cp:lastPrinted>
  <dcterms:modified xsi:type="dcterms:W3CDTF">2024-03-20T01:54:13Z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B50B3808E0A444108AEC31D1F8F6D1EC</vt:lpwstr>
  </property>
</Properties>
</file>