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tabRatio="635"/>
  </bookViews>
  <sheets>
    <sheet name="指标表" sheetId="17" r:id="rId1"/>
    <sheet name="Sheet3" sheetId="21" r:id="rId2"/>
  </sheets>
  <definedNames>
    <definedName name="_xlnm._FilterDatabase" localSheetId="0" hidden="1">指标表!$A$3:$K$37</definedName>
    <definedName name="_xlnm.Print_Area" localSheetId="0">指标表!$A$1:$I$37</definedName>
    <definedName name="_xlnm.Print_Titles" localSheetId="0">指标表!$3:$3</definedName>
  </definedNames>
  <calcPr calcId="144525"/>
</workbook>
</file>

<file path=xl/sharedStrings.xml><?xml version="1.0" encoding="utf-8"?>
<sst xmlns="http://schemas.openxmlformats.org/spreadsheetml/2006/main" count="195" uniqueCount="190">
  <si>
    <t>附件2</t>
  </si>
  <si>
    <t>芒市人民政府发展和改革局2021年部门整体支出绩效评价指标体系及评分表</t>
  </si>
  <si>
    <t>一级指标</t>
  </si>
  <si>
    <t>二级指标</t>
  </si>
  <si>
    <t>三级指标</t>
  </si>
  <si>
    <t>指标分值</t>
  </si>
  <si>
    <t>指标解释</t>
  </si>
  <si>
    <t>指标说明</t>
  </si>
  <si>
    <t>评分标准</t>
  </si>
  <si>
    <t>得分</t>
  </si>
  <si>
    <t>评（扣）分原因</t>
  </si>
  <si>
    <t>决 策
（15分）</t>
  </si>
  <si>
    <t>目标设定（5分）</t>
  </si>
  <si>
    <t>绩效目标合理性</t>
  </si>
  <si>
    <t>部门（单位）所设立的整体绩效目标依据是否充分，是否符合客观实际，用以反映和考核部门（单位）整体绩效目标与部门履职、年度工作任务的相符性情况。</t>
  </si>
  <si>
    <t>评价要点：
①是否符合国家法律法规、国民经济和社会发展总体规划；
②是否符合部门“三定”方案确定的职责；
③是否符合部门制定的中长期实施规划；
④是否符合部门年度工作任务。</t>
  </si>
  <si>
    <t>①符合国家法律法规、国民经济和社会发展总体规划，得0.5分；
②符合部门“三定”方案确定的职责，得0.5分；
③符合部门制定的中长期实施规划，得0.5分。
④符合部门年度工作任务，得0.5分。</t>
  </si>
  <si>
    <t>绩效指标明确性</t>
  </si>
  <si>
    <t>部门（单位）依据整体绩效目标所设定的绩效指标是否清晰、细化、可衡量，用以反映和考核部门（单位）整体绩效目标的明细化情况。</t>
  </si>
  <si>
    <t>评价要点：
①是否通过清晰、可衡量的指标值予以体现；
②是否与部门年度的任务数或计划数相对应；
③是否与本年度部门预算资金相匹配。</t>
  </si>
  <si>
    <t>①绩效指标清晰、完整，指标值量化并可考核，得1分；
②与部门年度的任务数或计划数相对应，得1分；
③与本年度部门预算资金相匹配，得1分。</t>
  </si>
  <si>
    <t>预算申报绩效指标未能全面反映部门工作情况，产出指标设置为过程指标，未结合部门工作计划、年度重点工作进行指标设置，未能与部门工作相对应。</t>
  </si>
  <si>
    <t>预算配置（10分）</t>
  </si>
  <si>
    <t>预算编制科学性</t>
  </si>
  <si>
    <t>部门（单位）本年度预算编制是否完整，是否与履职目标相匹配，编制依据是否充分。</t>
  </si>
  <si>
    <t>评价要点：
年初预算编制是否与履职目标衔接紧密；预算编制依据是否充分、数据详实、结构优化、细化可执行。</t>
  </si>
  <si>
    <t>①预算编制是否与履职目标衔接紧密得1分，经对比，发现一项预算支出与履职目标无关扣0.5分，扣完为止；
②预算编制依据充分、数据详实得1分，根据抽查存在一项无依据或数据不实扣0.5分，扣完为止。</t>
  </si>
  <si>
    <t>在职人员控制率</t>
  </si>
  <si>
    <t>部门（单位）本年度实际在职人员数与编制数的比率，用以反映和考核部门（单位）对人员成本的控制程度。</t>
  </si>
  <si>
    <t>在职人员控制率=（在职人员数/编制数）×100%。
在职人员数：部门（单位）实际在职人数，以财政部确定的部门决算编制口径为准。编制数：机构编制部门核定批复的部门（单位）的人员编制数。</t>
  </si>
  <si>
    <t>①在职人员控制率为≤100%，得2分；
②在职人员控制率为＞100%时，每超过一个百分点扣0.5分，扣完为止。</t>
  </si>
  <si>
    <t>2021年芒市发改局在职31人，人员编制为27人，在职人员控制率为114.81%。</t>
  </si>
  <si>
    <t>基本支出保障程度</t>
  </si>
  <si>
    <t>部门（单位）本年度基本支出预算对机构运转的保障程度，是否能够全面覆盖人员工资、日常经费以及其他完成部门职能所必需的支出。</t>
  </si>
  <si>
    <t>评价要点：
基本支出预算是否能够保障机构正常运转；人员工资、日常公用经费以及其他完成部门职能任务所必需的支出，是否留有缺口；是否存在预算编制时就考虑用项目资金弥补公用经费不足的情况。</t>
  </si>
  <si>
    <t>①人员工资、日常公用经费以及其他完成部门职能任务所必需的支出，留有缺口扣1分；
②存在预算编制时就考虑用项目资金弥补公用经费不足的情况，扣1分。</t>
  </si>
  <si>
    <t>“三公经费”变动率</t>
  </si>
  <si>
    <t>部门（单位）本年度“三公经费”预算数与上年度“三公经费”预算数的变动比率，用以反映和考核部门（单位）对控制重点行政成本的努力程度。</t>
  </si>
  <si>
    <t>“三公经费”变动率=[（本年度“三公经费”总额-上年度“三公经费”总额）/上年度“三公经费”总额]×100%。
“三公经费”：年度预算安排的因公出国（境）费、公务车辆购置及运行费和公务招待费。</t>
  </si>
  <si>
    <t>①变动率≤0%时，得2分；
②变动率＞0%时，得0分。</t>
  </si>
  <si>
    <t>2021年芒市发改局三公经费支出为19157.41元，2020年为36667.12元，变动率为-47.75%。</t>
  </si>
  <si>
    <t>重点任务保障率</t>
  </si>
  <si>
    <t>部门（单位）本年度预算安排的重点任务支出与部门项目总支出的比率，用以反映和考核部门（单位）对履行主要职责或完成重点任务的保障程度。</t>
  </si>
  <si>
    <t xml:space="preserve">评价要点：
①重点任务保障率=（重点内容支出/项目总支出）×100%；
②项目安排与部门职责实现的关联性，促进部门绩效目标的实现。                                             </t>
  </si>
  <si>
    <t xml:space="preserve">①重点支出安排率得分=重点支出安排率×2；
②项目安排与部门职责实现无直接关联，扣1分。                                                                                     </t>
  </si>
  <si>
    <t>过 程
（20分）</t>
  </si>
  <si>
    <t>预算执行（6分）</t>
  </si>
  <si>
    <t>预算完成率</t>
  </si>
  <si>
    <t>部门（单位）本年度预算完成数与预算数的比率，用以反映和考核部门（单位）预算完成程度。</t>
  </si>
  <si>
    <t>预算完成率=（预算完成数/预算数）×100%。
预算完成数：部门（单位）本年度实际完成的预算数。
预算数：财政部门批复的本年度部门（单位）预算数。</t>
  </si>
  <si>
    <t>预算完成率得分=预算完成率×1，最高分1分。</t>
  </si>
  <si>
    <t>2021年部门总收入为1673.70万元，总支出为1626.57万元，预算完成率为97.18%。</t>
  </si>
  <si>
    <t>预算调整率</t>
  </si>
  <si>
    <t>部门（单位）本年度预算调整数与预算数的比率，用以反映和考核部门（单位）预算的调整程度。</t>
  </si>
  <si>
    <t>预算调整率=（预算调整数/预算数）×100%。
预算调整数：部门（单位）在本年度内涉及预算的追加、追减或结构调整的资金总和（因落实国家政策、发生不可抗力、上级部门或本级党委政府临时交办而产生的调整除外）。</t>
  </si>
  <si>
    <t>预算调整率得分=（1-预算调整率）×1。</t>
  </si>
  <si>
    <t>年初预算数为4,922.96万元，调整预算数为3,296.38万元，决算数为1,626.57万元，预算调整率为66.96%</t>
  </si>
  <si>
    <t>结转结余率</t>
  </si>
  <si>
    <t>部门（单位）本年度结转结余总额与支出预算数的比率，用以反映和考核部门（单位）对本年度结转结余资金的实际控制程度。</t>
  </si>
  <si>
    <t>结转结余率=（结转结余总额/支出预算数）×100%。
结转结余总额：部门（单位）本年度的结转资金与结余资金之和（以决算数为准）。</t>
  </si>
  <si>
    <t>①结转结余率=0，得1分；
②0&lt;结转结余率&lt;20%时，得分=(20%-结转结余率）/20%）×1分；
③结转结余率≥20%时，得0分。</t>
  </si>
  <si>
    <t>2021年度结转结余资金为47.13万元，支出数为1626.57万元，结转结余率为2.82%。</t>
  </si>
  <si>
    <t>结转结余变动率</t>
  </si>
  <si>
    <t xml:space="preserve">
部门（单位）本年度结转结余资金总额与上年度结转结余资金总额的变动比率，用以反映和考核部门（单位）对控制结转结余资金的努力程度。
</t>
  </si>
  <si>
    <t>评价要点：
结转结余变动率=[（本年度累计结转结余资金总额-上年度累计结转结余资金总额）/上年度累计结转结余资金总额]×100%。</t>
  </si>
  <si>
    <t>结转结余变动率≤0%时得1分；每超1%扣0.1分，扣完为止。</t>
  </si>
  <si>
    <t>2021年度结转结余资金为47.13万元，2020年为44.75万元，结转结余变动率为5.32%。</t>
  </si>
  <si>
    <t>公用经费控制率</t>
  </si>
  <si>
    <t xml:space="preserve">
部门（单位）本年度实际支出的公用经费总额与预算安排的公用经费总额的比率，用以反映和考核部门（单位）对机构运转成本的实际控制程度。
</t>
  </si>
  <si>
    <t>评价要点：
公用经费控制率=（实际支出公用经费总额/预算安排公用经费总额）×100%；</t>
  </si>
  <si>
    <t>公用经费控制率≤100%时，得1分；每超1%扣0.1分，扣完为止。</t>
  </si>
  <si>
    <t>公用经费预算数为349.81万元，决算数为108.22万元，公用经费控制率为30.94%。</t>
  </si>
  <si>
    <t>政府采购执行率</t>
  </si>
  <si>
    <t>部门（单位）本年度实际政府采购金额与年初政府采购预算的比率，用以反映和考核部门（单位）政府采购预算执行情况。</t>
  </si>
  <si>
    <t>评价要点：
政府采购执行率=（实际采购金额/采购预算数）×100%；
政府采购预算：采购机关根据事业发展计划和行政任务编制的、并经过规定程序批准的年度政府采购计划。</t>
  </si>
  <si>
    <t>政府采购率=政府采购预算执行率*1分；最高分1分。</t>
  </si>
  <si>
    <t>2021年政府采购预算为32.40万元，决算数据为93.00万元，政府采购率为287.04%。</t>
  </si>
  <si>
    <t>预算管理（7分）</t>
  </si>
  <si>
    <t>预决算信息公开性</t>
  </si>
  <si>
    <t>部门（单位）是否按照政府信息公开有关规定公开相关预决算信息，用以反映和考核部门（单位）预决算管理的公开透明情况。</t>
  </si>
  <si>
    <t>评价要点：
①是否按规定内容公开预决算信息；
②是否按规定时限公开预决算信息。
预决算信息是指与部门预算、执行、决算、监督、绩效等管理相关的信息。</t>
  </si>
  <si>
    <t>①按规定内容公开预决算信息，得0.5分；
②按规定时限公开预决算信息，得0.5分。</t>
  </si>
  <si>
    <t>内部控制有效性</t>
  </si>
  <si>
    <t>反映部门（单位）内部控制工作的组织情况，内部控制机制的建设情况，内部管理制度的完善情况，内部控制关键岗位工作人员的管理情况。</t>
  </si>
  <si>
    <t>评价要点：
①是否确定内部控制职能部门或牽头部门;是否建立单位各部门在内部控制中的沟通协调和联动机制；
②经济活动的决策、执行监督是否实现有效分离;是否建立健全议事决策机制、岗位责任制、内部监督等机制；
③内部管理制度是否健全;执行是否有效；
④是否建立工作人员的培训、评价等机制;工作人员是否具备相应的资格和能力。</t>
  </si>
  <si>
    <t>①确定了内部控制职能部门或牽头部门，建立了内部控制沟通协调和联动机制，得0.5分；
②经济活动的决策、执行监督实现有效分离，建立健全议事决策机制、岗位责任制、内部监督等机制，得0.5分；
③内控管理制度建立健全，得0.5分；内部控制执行有效，得0.5分；
④建立了工作人员的培训、评价等机制，得0.5分;工作人员具备与职位相符的资格和能力，得0.5分。</t>
  </si>
  <si>
    <t>经查阅芒市发改局相关财务会计凭证，存在出差申请、审批滞后等的情况。</t>
  </si>
  <si>
    <t>绩效自评</t>
  </si>
  <si>
    <t>部门（单位）是否按照《芒市人民政府办公室关于印发财政支出绩效评价管理暂行办法的通知》（芒政办发〔2012〕235号）《芒市财政局关于开展2021年度部门整体支出和项目支出绩效自评工作的通知》（芒财〔2022〕52号）开展自评工作。</t>
  </si>
  <si>
    <t>评价要点：
①部门建立了绩效自评组织机构，并按自评工作程序开展自评工作；
②是否按芒财〔2022〕52号文要求在部门整体支出绩效评价共性指标体系框架基础上，结合年初预算批复的项目支出及项目特点补充设计个性指标，确定项目的绩效自评指标体系。
③自评报告格式及内容是否符合芒财〔2022〕52号文要求，报送的资料是否包含部门自评材料的正式函件、绩效自评报告、附件相关资料。</t>
  </si>
  <si>
    <t>①部门建立了绩效自评组织机构，并按自评工作程序开展自评工作，得1分；
②在部门整体支出绩效评价共性指标体系框架基础上，结合年初预算批复的项目支出及项目特点补充设计个性指标，得1分；
③自评报告格式及内容符合芒财〔2022〕52号文要求，报送的资料包含部门自评材料的正式函件、绩效自评报告、附件相关资料，得1分。</t>
  </si>
  <si>
    <t>芒市发改局未建立预算绩效管理的相关制度，部门整体支出绩效自评未能结合共性指标体系框架补充设计个性指标开展绩效自评，自评表满意度评分无相关依据。</t>
  </si>
  <si>
    <t>收支管理（5分）</t>
  </si>
  <si>
    <t>资金使用合规性</t>
  </si>
  <si>
    <t>部门（单位）使用预算资金是否符合相关的预算财务管理制度的规定，用以反映和考核部门（单位）预算资金的规范运行情况。</t>
  </si>
  <si>
    <t xml:space="preserve">
评价要点：
①是否符合国家财经法规和财务管理制度规定以及有关专项资金管理办法的规定；
②资金的拨付是否有完整的审批程序和手续；
③项目的重大开支是否经过评估论证；
④是否符合部门预算批复的用途；
是否存在截留、挤占、挪用、虚列支出等情况。
</t>
  </si>
  <si>
    <t>①符合国家财经法规和财务管理制度规定以及有关专项资金管理办法的规定，得0.5分；
②资金的拨付有完整的审批程序和手续，得0.5分；
③项目的重大开支经过评估论证，得0.5分；
④符合部门预算批复的用途，得0.5分；
若存在截留、挤占、挪用、虚列支出等情况，该项指标得0分。</t>
  </si>
  <si>
    <t>经查阅芒市发改局相关财务会计凭证，存在费用跨期报销、会计基础不规范。</t>
  </si>
  <si>
    <t>部门收支管理规范性</t>
  </si>
  <si>
    <t>部门（单位）收支是否规范，是否实现全口径预决算管理，收支核算是否符合《政府会计制度》要求。</t>
  </si>
  <si>
    <t>评价要点：
①部门支出结构、内容是否与部门职能相匹配；
②部门全部收入、支出是否纳入预决算；
③部门收支核算是否符合《政府会计制度》的相关要求。</t>
  </si>
  <si>
    <t>①部门支出结构、内容与部门职能相匹配，得1分；
②部门全部收入、支出均纳入预决算管理，得1分；
③部门收支核算符合《政府会计制度》的相关要求，得1分。</t>
  </si>
  <si>
    <t>资产管理（2分）</t>
  </si>
  <si>
    <t>资产管理安全性</t>
  </si>
  <si>
    <t>部门（单位）的资产是否保存完整、使用合规、配置合理、处置规范、收入及时足额上缴，用以反映和考核部门（单位）资产安全运行情况。</t>
  </si>
  <si>
    <t>评价要点：
①资产管理规范，保存是否完整；
②资产配置是否合理；
③资产处置是否规范；
④资产账务管理是否合规，是否账实相符；
⑤资产是否有偿使用及处置收入及时足额上缴。</t>
  </si>
  <si>
    <t xml:space="preserve">
①资产保存完整，得0.2分；
②资产配置合理，得0.2分；
③资产处置规范，得0.2分；
④资产账务管理合规，账实相符，得0.2分；
⑤资产有偿使用及处置收入及时足额上缴，得0.2分。
</t>
  </si>
  <si>
    <t>经抽查盘点芒市发改局资产，存在闲置资产6项，待报废资产11项；查阅凭证发现存在固定资产入账不及时的情况。</t>
  </si>
  <si>
    <t>固定资产利用率</t>
  </si>
  <si>
    <t>部门（单位）实际在用固定资产总额与所有固定资产总额的比率，用以反映和考核部门（单位）固定资产使用效率程度。</t>
  </si>
  <si>
    <t>固定资产利用率=（实际在用固定资产总额/所有固定资产总额）×100%。</t>
  </si>
  <si>
    <t>固定资产利用率≥90%，得1分，每低于一个百分点扣0.1分，扣完为止。</t>
  </si>
  <si>
    <t>经抽查盘点芒市发改局115项182件资产，存在闲置资产6项6件，固定资产利用率为96.70%。</t>
  </si>
  <si>
    <t>产 出
（35分）</t>
  </si>
  <si>
    <t>职责履行
（35分）</t>
  </si>
  <si>
    <t>预算项目完成率</t>
  </si>
  <si>
    <t>反映芒市发展和改革局年度预算项目的完成情况。</t>
  </si>
  <si>
    <t>评价要点：
预算项目完成率=（完成预算项目数/预算项目数）×100%；
根据芒市发展和改革局年度申报项目的总体完成情况进行评价。</t>
  </si>
  <si>
    <t>得分=预算项目完成率×3分。</t>
  </si>
  <si>
    <t>根据芒市发改局填报的2021年预算项目进展情况表，2021年涉及项目20个，除部分延续性项目外，存在1个项目尚未完成，预算项目完成率为95%。</t>
  </si>
  <si>
    <t>固定资产投资及项目申报管理</t>
  </si>
  <si>
    <t>反映芒市发展和改革局投资及项目建设相关工作的开展情况。</t>
  </si>
  <si>
    <t>评价要点：
①固定资产投资完成规模是否达143.50亿元；
②报投项目审批通过率是否较上年有所增加；
③是否对申报实施项目开展监管；
④项目审核审批完成率是否达100%；
⑤项目实施率是否达100%。</t>
  </si>
  <si>
    <t>评价要点：
①固定资产投资完成规模达143.50亿元，得1分；
②报投项目审批通过率较上年有所增加，得1分；
③对申报实施项目开展监管，得1分；
④项目审核审批完成率达100%，得1分；
⑤项目实施率达100%，得1分。</t>
  </si>
  <si>
    <t>2021年芒市固定资产投资完成规模达116.9552亿元；2020年申报成功项目15个，2021年申报成功项目数18个，较以前年度有所增长；对申报实施项目开展监管，项目实施率达100%。</t>
  </si>
  <si>
    <t>价格监测调控</t>
  </si>
  <si>
    <t>反映芒市发展和改革局价格监测调控相关工作的开展情况。</t>
  </si>
  <si>
    <t>评价要点：
①是否开展蔬菜、肉等37个商品价格监测，并于每月5、15、25日报送当日价格；
②是否开展芒市特色农产品价格监测，并及时上传监测信息；
③是否落实疫情保价稳供要求，对重要商品开展监测并及时上报；
④是否开展春耕农资价格监测工作；
⑤是否开展农产品成本调查工作，完成大、中规模生猪月报、直报工作。</t>
  </si>
  <si>
    <t>①对蔬菜、肉等37个商品价格监测，并于每月5、15、25日报送当日价格，得1分；
②开展芒市特色农产品价格监测，并及时上传监测信息，得1分；
③对重要商品开展监测并及时上报，得0.5分；
④开展春耕农资价格监测工作，得0.5分；
⑤开展农产品成本调查工作，完成大、中规模生猪月报、直报工作，得1分。</t>
  </si>
  <si>
    <t>对蔬菜、肉等37个商品价格监测，并于每月5、15、25日报送当日价格、对芒市特色农产品价格、重要商品开展监测并及时上报；开展春耕农资价格监测工作及农产品成本调查工作，完成了大、中规模生猪月报、直报。</t>
  </si>
  <si>
    <t>价格收费监管认定</t>
  </si>
  <si>
    <t>反映芒市发展和改革局成本定价及收费监管相关工作的开展情况。</t>
  </si>
  <si>
    <t>评价要点：
①是否开展景区成本审定及定价工作；
②污水处理环节成本监审是否完成；
③是否开展义务教育阶段学科类校外培训机构成本调查；
④是否开展行政事业性收费管理工作；
⑤实行市场调节价管理经营者收费备案率是否达100%；
⑥价格认定案件受理办结率是否达100%。</t>
  </si>
  <si>
    <t>①开展景区成本审定及定价工作，得0.5分；
②污水处理环节成本监审完成，得0.5分；
③义务教育阶段学科类校外培训机构成本调查，得1分；
④开展行政事业性收费管理工作，得1分；
⑤实行市场调节价管理经营者收费备案率达100%，得1分；
⑥价格认定案件受理办结率达100%，得1分。</t>
  </si>
  <si>
    <t>因受疫情影响，景区成本数据波动较大，无法制定出与市场相适应的价格，未能开展定价工作；完成污水处理环节成本监审；义务教育阶段学科类校外培训机构成本调查；开了展行政事业性收费管理工作，实行市场调节价管理经营者收费备案率达100%，价格认定案件受理办结率达100%。</t>
  </si>
  <si>
    <t>粮油市场保供稳价</t>
  </si>
  <si>
    <t>反映芒市发展和改革局粮油市场保供稳价相关工作的开展情况。</t>
  </si>
  <si>
    <t>评价要点：
①市级储备粮储备量是否≥380万公斤，收购质量是否达标；
②市粮油企业监测覆盖率是否达100%；
③粮食安全生产检查区域覆盖率是否达100%；
④储备粮季度清仓查库覆盖率是否达100%；
⑤14个粮食应急供应网点是否正常供应；
⑥是否完成县级储备粮食轮换124万公斤；
⑦粮食收购企业备案率是否达100%。</t>
  </si>
  <si>
    <t>①市级储备粮储备量≥380万公斤，收购质量达标，得2分；
②市粮油企业监测覆盖率达100%，得1分；
③粮食安全生产检查区域覆盖率达100%，得1分；
④储备粮季度清仓查库覆盖率达100%，得1分；
⑤粮食应急供应网点正常供应率达100%，得1分；
⑥完成县级储备粮食轮换124万公斤，得1分；
⑦粮食收购企业备案率达100%，得1分。</t>
  </si>
  <si>
    <t>市级储备粮储备量≥380万公斤，收购质量达标；市粮油企业监测覆盖率、粮食安全生产检查区域覆盖率、储备粮季度清仓查库覆盖率达100%；粮食应急供应网点正常供应率达100%，完成了县级储备粮食轮换124万公斤，粮食收购企业备案率达100%。</t>
  </si>
  <si>
    <t>能源能耗安全发展</t>
  </si>
  <si>
    <t>反映芒市发展和改革局能源能耗安全相关工作的开展情况。</t>
  </si>
  <si>
    <t>评价要点：
①充电桩建设目标实现率是否达100%（公用充电桩258枪，自用充电桩1080枪）；
②芒市边境疫情防控低压电力保障项目是否完成建设并验收；
③是否开展能源行业安全生产检查工作；
④水电站安全监管覆盖率是否达100%。</t>
  </si>
  <si>
    <t>①充电桩建设目标实现率达100%，得1分；
②芒市边境疫情防控低压电力保障项目完成率达100%，得1分；
③开展能源行业安全生产检查工作，得1分；
④水电站安全监管覆盖率达100%，得1分。</t>
  </si>
  <si>
    <t>2021年计划建设充电桩1338枪，实际完成建设223枪，完成率为16.67%；芒市边境疫情防控低压电力保障项目尚未完成建设；开展了能源行业安全生产检查工作，水电站安全监管覆盖率达100%。</t>
  </si>
  <si>
    <t>经济运行分析及信用体系建设</t>
  </si>
  <si>
    <t>反映芒市发展和改革局项目审批及信用体系建设相关工作的开展情况。</t>
  </si>
  <si>
    <t>评价要点：
①每月是否汇总整理主要经济指标完成情况，并开展相关分析；
②是否开展信用体系建设工作。</t>
  </si>
  <si>
    <t>①月经济指标分析率达100%，得1分；
②开展信用体系建设工作，得1分。</t>
  </si>
  <si>
    <t>每月汇总整理主要经济指标完成情况并开展相关分析，年度开展了信用体系建设工作。</t>
  </si>
  <si>
    <t>物资储备管理</t>
  </si>
  <si>
    <t>反映芒市发展和改革局物资储备管理相关工作的开展情况。</t>
  </si>
  <si>
    <t>评价要点：
①是否开展应急物资储备日常管理维护、检查工作；
②物资储备损耗是否＜0.01%；
③物资调运误差率是否＜1‰；
④物资调运是否及时（2小时内完成装运、12小时内送达）。</t>
  </si>
  <si>
    <t>①开展应急物资储备日常管理维护、检查工作，得1分；
②物资储备损耗＜0.01%，得1分；
③物资调运误差率＜1‰，得1分；
④物资调运及时率达100%，得1分。</t>
  </si>
  <si>
    <t>芒市发改局开展应急物资储备日常管理维护、检查工作，物资储备损耗＜0.01%、物资调运误差率＜1‰，物资调运及时。</t>
  </si>
  <si>
    <t>效 果
（30分）</t>
  </si>
  <si>
    <t>履职效益（20分）</t>
  </si>
  <si>
    <t>推动经济社会发展</t>
  </si>
  <si>
    <t>反映芒市发展和改革局相关工作的开展，对推动芒市区域经济社会发展的效果。</t>
  </si>
  <si>
    <t>评价要点：
①芒市2021年生产总值是否较上年增长15%以上，其中，第一产业增长是否达5.4%以上，第二产业增长是否达22.1以上，第三产业增长是否达15.7%以上；
②城镇常住居民人均可支配收入是否较上年增长6.5%；
③农村常住居民人均可支配收入是否较上年增长9%；
④通过问卷调查，了解芒市发展和改革局相关工作的开展对推进区域经济发展的效果情况。</t>
  </si>
  <si>
    <t>①芒市2021年生产总值较上年增长15%以上，其中，第一产业增长达5.4%以上，第二产业增长达22.1%以上，第三产业增长达15.7%以上，得1分；
②城镇常住居民人均可支配收入较上年增长6.5%，得1分，较上年增长，得0.5分；
③农村常住居民人均可支配收入较上年增长9%，得1分，较上年增长，得0.5分；
④得分=（A类问卷对应问题得分率×40%+B类问卷对应问题得分率×60%）×3分。</t>
  </si>
  <si>
    <t>芒市2021年实现地区生产总值1809871万元，同比下降1.3%，其中：第一产业增加值381487万元，增长5.6%；第二产业增加值376112万元，下降1.0%；第三产业增加值1052272万元，下降3.6%；城镇常住居民人均可支配收入较上年增长5.0%；农村常住居民人均可支配收入较上年增长6.5%；根据问卷数据统计，工作人员对应问题得分率为95.14%，社会公众对应问题得分率为71.8%。</t>
  </si>
  <si>
    <t>保持物价水平稳定</t>
  </si>
  <si>
    <t>反映芒市发展和改革局相关工作的开展，对保持物价水平稳定的效果。</t>
  </si>
  <si>
    <t>评价要点：
①芒市2021年度民生商品物价是否总体保持平稳；
②居民消费价格指数涨幅是否控制在3.5%以内；
③通过问卷调查，了解芒市发展和改革局相关工作的开展对保持物价水平稳定的效果情况。</t>
  </si>
  <si>
    <t>①芒市2021年度民生商品物价总体保持平稳，得1分；
②居民消费价格指数涨幅控制在3.5%以内，得1分；
③得分=（A类问卷对应问题得分率×40%+B类问卷对应问题得分率×60%）×2分</t>
  </si>
  <si>
    <t>芒市2021年度民生商品物价总体保持平稳，居民消费价格指数12月环比上涨0.2%，同比下降0.3%，1-12月累计比下降0.6%；根据问卷数据统计，工作人员对应问题得分率为95.14%，社会公众对应问题得分率为85%。</t>
  </si>
  <si>
    <t>保障粮食物资供应安全</t>
  </si>
  <si>
    <t>反映芒市发展和改革局相关工作的开展，对保障粮食物资供应及安全的效果。</t>
  </si>
  <si>
    <t>评价要点：
①2021年度是否发生粮食质量安全事件；
②2021年度是否发生生活物资供应不足的情况；
③通过问卷调查，了解社会公众对芒市发展和改革局保障粮食物资供应相关工作开展的效果情况。</t>
  </si>
  <si>
    <t>①2021年度未发生粮食质量安全事件，得1.5分；
②2021年度未发生生活物资供应不足的情况，得1.5分；
③得分=（A类问卷对应问题得分率×40%+B类问卷对应问题得分率×60%）×2分</t>
  </si>
  <si>
    <t>2021年度未发生粮食质量安全事件；未发生生活物资供应不足的情况；根据问卷数据统计，工作人员对应问题得分率为94.32%，社会公众对应问题得分率为75%。</t>
  </si>
  <si>
    <t>优化区域营商环境</t>
  </si>
  <si>
    <t>反映芒市发展和改革局相关工作的开展，对优化营商环境的效果。</t>
  </si>
  <si>
    <t>评价要点：
①芒市城市信用排名是否较以前年度有所提升；
②企业项目投资备案、政府投资备案审批工作时限是否压缩；
③通过问卷调查，了解工作人员、社会公众对芒市发展和改革局优化营商环境相关工作开展的效果情况。</t>
  </si>
  <si>
    <t>①芒市城市信用排名是否较以前年度有所提升，得1分；
②企业项目投资备案、政府投资备案审批工作时限压缩，得1分；
③得分=（A类问卷对应问题得分率×40%+B类问卷对应问题得分率×60%）×2分</t>
  </si>
  <si>
    <t>芒市信用城市排名由2021年323名，上升至2022年的182名；企业项目投资备案、政府投资备案审批工作时限较以前压缩；根据问卷数据统计，工作人员对应问题得分率为93.51%，社会公众对应问题得分率为66.5%。</t>
  </si>
  <si>
    <t>满意度
（10分）</t>
  </si>
  <si>
    <t>工作人员、社会公众满意度</t>
  </si>
  <si>
    <t>反映部门内部工作人员、社会公众对部门履行职责的满意程度。</t>
  </si>
  <si>
    <t>评价要点：
通过问卷调查，了解工作人员、社会公众对芒市发展和改革局2021年工作开展及职责履行的满意程度。
最终满意度=（A类问卷对应问题得分×40%+B类问卷对应问题得分×60%）×100%</t>
  </si>
  <si>
    <t>满意度得分=最终满意度×10分。</t>
  </si>
  <si>
    <t>根据问卷数据统计，工作人员对应问题得分率为95.51%，社会公众对应问题得分率为76%。</t>
  </si>
  <si>
    <t>合计</t>
  </si>
  <si>
    <t>评价得分</t>
  </si>
  <si>
    <t>得分率</t>
  </si>
  <si>
    <t>决策</t>
  </si>
  <si>
    <t>过程</t>
  </si>
  <si>
    <t>产出</t>
  </si>
  <si>
    <t>效果</t>
  </si>
</sst>
</file>

<file path=xl/styles.xml><?xml version="1.0" encoding="utf-8"?>
<styleSheet xmlns="http://schemas.openxmlformats.org/spreadsheetml/2006/main">
  <numFmts count="6">
    <numFmt numFmtId="176" formatCode="0.00_);[Red]\(0.00\)"/>
    <numFmt numFmtId="42" formatCode="_ &quot;￥&quot;* #,##0_ ;_ &quot;￥&quot;* \-#,##0_ ;_ &quot;￥&quot;* &quot;-&quot;_ ;_ @_ "/>
    <numFmt numFmtId="177" formatCode="0.0000_);[Red]\(0.0000\)"/>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0.5"/>
      <color rgb="FF000000"/>
      <name val="仿宋"/>
      <charset val="134"/>
    </font>
    <font>
      <sz val="10.5"/>
      <color rgb="FF000000"/>
      <name val="仿宋"/>
      <charset val="134"/>
    </font>
    <font>
      <sz val="12"/>
      <name val="仿宋"/>
      <charset val="134"/>
    </font>
    <font>
      <sz val="10"/>
      <name val="仿宋"/>
      <charset val="134"/>
    </font>
    <font>
      <sz val="10"/>
      <color theme="1"/>
      <name val="仿宋"/>
      <charset val="134"/>
    </font>
    <font>
      <sz val="14"/>
      <name val="黑体"/>
      <charset val="134"/>
    </font>
    <font>
      <sz val="22"/>
      <name val="方正小标宋简体"/>
      <charset val="134"/>
    </font>
    <font>
      <b/>
      <sz val="10"/>
      <name val="仿宋"/>
      <charset val="134"/>
    </font>
    <font>
      <b/>
      <sz val="10"/>
      <color theme="1"/>
      <name val="仿宋"/>
      <charset val="134"/>
    </font>
    <font>
      <sz val="11"/>
      <color rgb="FF006100"/>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theme="1"/>
      <name val="宋体"/>
      <charset val="134"/>
      <scheme val="minor"/>
    </font>
    <font>
      <sz val="12"/>
      <name val="宋体"/>
      <charset val="134"/>
    </font>
    <font>
      <sz val="11"/>
      <color theme="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59999389629810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23" fillId="1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22" borderId="0" applyNumberFormat="0" applyBorder="0" applyAlignment="0" applyProtection="0">
      <alignment vertical="center"/>
    </xf>
    <xf numFmtId="0" fontId="13" fillId="4" borderId="0" applyNumberFormat="0" applyBorder="0" applyAlignment="0" applyProtection="0">
      <alignment vertical="center"/>
    </xf>
    <xf numFmtId="43" fontId="14" fillId="0" borderId="0" applyFont="0" applyFill="0" applyBorder="0" applyAlignment="0" applyProtection="0">
      <alignment vertical="center"/>
    </xf>
    <xf numFmtId="0" fontId="16" fillId="25" borderId="0" applyNumberFormat="0" applyBorder="0" applyAlignment="0" applyProtection="0">
      <alignment vertical="center"/>
    </xf>
    <xf numFmtId="0" fontId="18" fillId="0" borderId="0" applyNumberFormat="0" applyFill="0" applyBorder="0" applyAlignment="0" applyProtection="0">
      <alignment vertical="center"/>
    </xf>
    <xf numFmtId="9"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10" applyNumberFormat="0" applyFont="0" applyAlignment="0" applyProtection="0">
      <alignment vertical="center"/>
    </xf>
    <xf numFmtId="0" fontId="14" fillId="0" borderId="0">
      <alignment vertical="center"/>
    </xf>
    <xf numFmtId="0" fontId="16" fillId="13" borderId="0" applyNumberFormat="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lignment vertical="center"/>
    </xf>
    <xf numFmtId="0" fontId="11" fillId="0" borderId="0" applyNumberFormat="0" applyFill="0" applyBorder="0" applyAlignment="0" applyProtection="0">
      <alignment vertical="center"/>
    </xf>
    <xf numFmtId="0" fontId="14" fillId="0" borderId="0">
      <alignment vertical="center"/>
    </xf>
    <xf numFmtId="0" fontId="19" fillId="0" borderId="7" applyNumberFormat="0" applyFill="0" applyAlignment="0" applyProtection="0">
      <alignment vertical="center"/>
    </xf>
    <xf numFmtId="0" fontId="14" fillId="0" borderId="0">
      <alignment vertical="center"/>
    </xf>
    <xf numFmtId="0" fontId="30" fillId="0" borderId="7" applyNumberFormat="0" applyFill="0" applyAlignment="0" applyProtection="0">
      <alignment vertical="center"/>
    </xf>
    <xf numFmtId="0" fontId="16" fillId="17" borderId="0" applyNumberFormat="0" applyBorder="0" applyAlignment="0" applyProtection="0">
      <alignment vertical="center"/>
    </xf>
    <xf numFmtId="0" fontId="25" fillId="0" borderId="12" applyNumberFormat="0" applyFill="0" applyAlignment="0" applyProtection="0">
      <alignment vertical="center"/>
    </xf>
    <xf numFmtId="0" fontId="16" fillId="31" borderId="0" applyNumberFormat="0" applyBorder="0" applyAlignment="0" applyProtection="0">
      <alignment vertical="center"/>
    </xf>
    <xf numFmtId="0" fontId="22" fillId="12" borderId="9" applyNumberFormat="0" applyAlignment="0" applyProtection="0">
      <alignment vertical="center"/>
    </xf>
    <xf numFmtId="0" fontId="27" fillId="12" borderId="11" applyNumberFormat="0" applyAlignment="0" applyProtection="0">
      <alignment vertical="center"/>
    </xf>
    <xf numFmtId="0" fontId="21" fillId="11" borderId="8" applyNumberFormat="0" applyAlignment="0" applyProtection="0">
      <alignment vertical="center"/>
    </xf>
    <xf numFmtId="0" fontId="12" fillId="6" borderId="0" applyNumberFormat="0" applyBorder="0" applyAlignment="0" applyProtection="0">
      <alignment vertical="center"/>
    </xf>
    <xf numFmtId="0" fontId="16" fillId="21" borderId="0" applyNumberFormat="0" applyBorder="0" applyAlignment="0" applyProtection="0">
      <alignment vertical="center"/>
    </xf>
    <xf numFmtId="0" fontId="26" fillId="0" borderId="13" applyNumberFormat="0" applyFill="0" applyAlignment="0" applyProtection="0">
      <alignment vertical="center"/>
    </xf>
    <xf numFmtId="0" fontId="29" fillId="0" borderId="14" applyNumberFormat="0" applyFill="0" applyAlignment="0" applyProtection="0">
      <alignment vertical="center"/>
    </xf>
    <xf numFmtId="0" fontId="10" fillId="2" borderId="0" applyNumberFormat="0" applyBorder="0" applyAlignment="0" applyProtection="0">
      <alignment vertical="center"/>
    </xf>
    <xf numFmtId="0" fontId="28" fillId="30" borderId="0" applyNumberFormat="0" applyBorder="0" applyAlignment="0" applyProtection="0">
      <alignment vertical="center"/>
    </xf>
    <xf numFmtId="0" fontId="12" fillId="20" borderId="0" applyNumberFormat="0" applyBorder="0" applyAlignment="0" applyProtection="0">
      <alignment vertical="center"/>
    </xf>
    <xf numFmtId="0" fontId="16" fillId="24" borderId="0" applyNumberFormat="0" applyBorder="0" applyAlignment="0" applyProtection="0">
      <alignment vertical="center"/>
    </xf>
    <xf numFmtId="0" fontId="15" fillId="0" borderId="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15" fillId="0" borderId="0">
      <alignment vertical="center"/>
    </xf>
    <xf numFmtId="0" fontId="16" fillId="26" borderId="0" applyNumberFormat="0" applyBorder="0" applyAlignment="0" applyProtection="0">
      <alignment vertical="center"/>
    </xf>
    <xf numFmtId="0" fontId="15" fillId="0" borderId="0">
      <alignment vertical="center"/>
    </xf>
    <xf numFmtId="0" fontId="12" fillId="2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5" fillId="0" borderId="0">
      <alignment vertical="center"/>
    </xf>
    <xf numFmtId="0" fontId="12" fillId="18" borderId="0" applyNumberFormat="0" applyBorder="0" applyAlignment="0" applyProtection="0">
      <alignment vertical="center"/>
    </xf>
    <xf numFmtId="0" fontId="16" fillId="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cellStyleXfs>
  <cellXfs count="44">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4" xfId="8" applyNumberFormat="1" applyFont="1" applyBorder="1" applyAlignment="1">
      <alignment horizontal="center" vertical="center" wrapText="1"/>
    </xf>
    <xf numFmtId="10" fontId="2" fillId="0" borderId="4" xfId="11" applyNumberFormat="1" applyFont="1" applyBorder="1" applyAlignment="1">
      <alignment horizontal="center" vertical="center" wrapText="1"/>
    </xf>
    <xf numFmtId="43" fontId="0" fillId="0" borderId="0" xfId="0" applyNumberFormat="1">
      <alignment vertical="center"/>
    </xf>
    <xf numFmtId="0" fontId="1" fillId="0" borderId="3" xfId="0"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0" borderId="4" xfId="8" applyNumberFormat="1" applyFont="1" applyBorder="1" applyAlignment="1">
      <alignment horizontal="center" vertical="center" wrapText="1"/>
    </xf>
    <xf numFmtId="10" fontId="0" fillId="0" borderId="0" xfId="11" applyNumberFormat="1" applyFont="1">
      <alignment vertical="center"/>
    </xf>
    <xf numFmtId="0" fontId="3" fillId="0" borderId="0" xfId="0" applyFont="1">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0" borderId="0" xfId="0" applyFont="1" applyProtection="1">
      <alignment vertical="center"/>
      <protection locked="0"/>
    </xf>
    <xf numFmtId="0" fontId="7"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43" fontId="4" fillId="0" borderId="6" xfId="8" applyFont="1" applyBorder="1" applyAlignment="1">
      <alignment horizontal="center" vertical="center" wrapText="1" shrinkToFit="1"/>
    </xf>
    <xf numFmtId="0" fontId="4" fillId="0" borderId="6" xfId="62" applyFont="1" applyBorder="1" applyAlignment="1">
      <alignment horizontal="center" vertical="center" wrapText="1" shrinkToFit="1"/>
    </xf>
    <xf numFmtId="0" fontId="4" fillId="0" borderId="6" xfId="62" applyFont="1" applyBorder="1" applyAlignment="1">
      <alignment horizontal="left" vertical="center" wrapText="1" shrinkToFit="1"/>
    </xf>
    <xf numFmtId="0" fontId="4" fillId="0" borderId="6" xfId="67" applyFont="1" applyBorder="1" applyAlignment="1">
      <alignment horizontal="center" vertical="center" wrapText="1" shrinkToFit="1"/>
    </xf>
    <xf numFmtId="0" fontId="4" fillId="0" borderId="6" xfId="67" applyFont="1" applyBorder="1" applyAlignment="1">
      <alignment horizontal="left" vertical="center" wrapText="1" shrinkToFit="1"/>
    </xf>
    <xf numFmtId="0" fontId="5" fillId="0" borderId="6"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68" applyFont="1" applyBorder="1" applyAlignment="1">
      <alignment horizontal="center" vertical="center" wrapText="1" shrinkToFit="1"/>
    </xf>
    <xf numFmtId="0" fontId="4" fillId="0" borderId="6" xfId="68" applyFont="1" applyBorder="1" applyAlignment="1">
      <alignment horizontal="left" vertical="center" wrapText="1" shrinkToFit="1"/>
    </xf>
    <xf numFmtId="0" fontId="4" fillId="0" borderId="6" xfId="68" applyFont="1" applyBorder="1" applyAlignment="1">
      <alignment vertical="center" wrapText="1" shrinkToFit="1"/>
    </xf>
    <xf numFmtId="43" fontId="4" fillId="0" borderId="6" xfId="8" applyFont="1" applyFill="1" applyBorder="1" applyAlignment="1">
      <alignment horizontal="center" vertical="center" wrapText="1" shrinkToFit="1"/>
    </xf>
    <xf numFmtId="0" fontId="4" fillId="0" borderId="6" xfId="0" applyFont="1" applyBorder="1" applyAlignment="1">
      <alignment vertical="center" wrapText="1" shrinkToFit="1"/>
    </xf>
    <xf numFmtId="0" fontId="4" fillId="0" borderId="6" xfId="63" applyFont="1" applyBorder="1" applyAlignment="1" applyProtection="1">
      <alignment horizontal="left" vertical="center" wrapText="1"/>
      <protection locked="0"/>
    </xf>
    <xf numFmtId="0" fontId="4" fillId="0" borderId="6" xfId="0" applyFont="1" applyBorder="1" applyAlignment="1" applyProtection="1">
      <alignment horizontal="center" vertical="center"/>
      <protection locked="0"/>
    </xf>
    <xf numFmtId="176" fontId="4" fillId="0" borderId="0" xfId="0" applyNumberFormat="1" applyFont="1" applyProtection="1">
      <alignment vertical="center"/>
      <protection locked="0"/>
    </xf>
    <xf numFmtId="10" fontId="4" fillId="0" borderId="0" xfId="11" applyNumberFormat="1" applyFont="1" applyFill="1" applyProtection="1">
      <alignment vertical="center"/>
      <protection locked="0"/>
    </xf>
    <xf numFmtId="0" fontId="5" fillId="0" borderId="6" xfId="0" applyFont="1" applyBorder="1" applyAlignment="1">
      <alignment horizontal="left" vertical="center" wrapText="1"/>
    </xf>
    <xf numFmtId="43" fontId="3" fillId="0" borderId="0" xfId="8" applyFont="1" applyFill="1" applyBorder="1" applyAlignment="1">
      <alignment horizontal="center" vertical="center"/>
    </xf>
    <xf numFmtId="177" fontId="4" fillId="0" borderId="0" xfId="0" applyNumberFormat="1" applyFont="1" applyProtection="1">
      <alignment vertical="center"/>
      <protection locked="0"/>
    </xf>
    <xf numFmtId="10" fontId="4" fillId="0" borderId="0" xfId="11" applyNumberFormat="1" applyFont="1" applyProtection="1">
      <alignment vertical="center"/>
      <protection locked="0"/>
    </xf>
  </cellXfs>
  <cellStyles count="7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常规 6 2" xfId="21"/>
    <cellStyle name="标题 1" xfId="22" builtinId="16"/>
    <cellStyle name="常规 6 3"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常规 3 3" xfId="49"/>
    <cellStyle name="强调文字颜色 5" xfId="50" builtinId="45"/>
    <cellStyle name="常规 2 2" xfId="51"/>
    <cellStyle name="40% - 强调文字颜色 5" xfId="52" builtinId="47"/>
    <cellStyle name="60% - 强调文字颜色 5" xfId="53" builtinId="48"/>
    <cellStyle name="常规 3 4" xfId="54"/>
    <cellStyle name="强调文字颜色 6" xfId="55" builtinId="49"/>
    <cellStyle name="常规 2 3" xfId="56"/>
    <cellStyle name="40% - 强调文字颜色 6" xfId="57" builtinId="51"/>
    <cellStyle name="60% - 强调文字颜色 6" xfId="58" builtinId="52"/>
    <cellStyle name="常规 2" xfId="59"/>
    <cellStyle name="常规 2 4" xfId="60"/>
    <cellStyle name="常规 2 6" xfId="61"/>
    <cellStyle name="常规 3" xfId="62"/>
    <cellStyle name="常规 4" xfId="63"/>
    <cellStyle name="常规 5" xfId="64"/>
    <cellStyle name="常规 6 4" xfId="65"/>
    <cellStyle name="常规 7" xfId="66"/>
    <cellStyle name="常规 8" xfId="67"/>
    <cellStyle name="常规 9" xfId="68"/>
    <cellStyle name="千位分隔 2" xfId="69"/>
    <cellStyle name="千位分隔 3" xfId="70"/>
    <cellStyle name="千位分隔 4" xfId="7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7"/>
  <sheetViews>
    <sheetView tabSelected="1" view="pageBreakPreview" zoomScale="90" zoomScaleNormal="70" workbookViewId="0">
      <selection activeCell="F6" sqref="F6"/>
    </sheetView>
  </sheetViews>
  <sheetFormatPr defaultColWidth="9" defaultRowHeight="12"/>
  <cols>
    <col min="1" max="1" width="8.625" style="13" customWidth="1"/>
    <col min="2" max="2" width="9.375" style="14" customWidth="1"/>
    <col min="3" max="3" width="15.375" style="14" customWidth="1"/>
    <col min="4" max="4" width="8.25" style="14" customWidth="1"/>
    <col min="5" max="5" width="36.25" style="13" customWidth="1"/>
    <col min="6" max="6" width="62.25" style="13" customWidth="1"/>
    <col min="7" max="7" width="62.5" style="13" customWidth="1"/>
    <col min="8" max="8" width="8.75" style="14" customWidth="1"/>
    <col min="9" max="9" width="35.125" style="15" customWidth="1"/>
    <col min="10" max="10" width="9.375" style="13" customWidth="1"/>
    <col min="11" max="16384" width="9" style="13"/>
  </cols>
  <sheetData>
    <row r="1" ht="24" customHeight="1" spans="1:1">
      <c r="A1" s="16" t="s">
        <v>0</v>
      </c>
    </row>
    <row r="2" ht="34.5" customHeight="1" spans="1:9">
      <c r="A2" s="17" t="s">
        <v>1</v>
      </c>
      <c r="B2" s="17"/>
      <c r="C2" s="17"/>
      <c r="D2" s="17"/>
      <c r="E2" s="17"/>
      <c r="F2" s="17"/>
      <c r="G2" s="17"/>
      <c r="H2" s="17"/>
      <c r="I2" s="17"/>
    </row>
    <row r="3" ht="31.5" customHeight="1" spans="1:9">
      <c r="A3" s="18" t="s">
        <v>2</v>
      </c>
      <c r="B3" s="18" t="s">
        <v>3</v>
      </c>
      <c r="C3" s="18" t="s">
        <v>4</v>
      </c>
      <c r="D3" s="18" t="s">
        <v>5</v>
      </c>
      <c r="E3" s="18" t="s">
        <v>6</v>
      </c>
      <c r="F3" s="18" t="s">
        <v>7</v>
      </c>
      <c r="G3" s="18" t="s">
        <v>8</v>
      </c>
      <c r="H3" s="19" t="s">
        <v>9</v>
      </c>
      <c r="I3" s="19" t="s">
        <v>10</v>
      </c>
    </row>
    <row r="4" ht="73.5" customHeight="1" spans="1:11">
      <c r="A4" s="20" t="s">
        <v>11</v>
      </c>
      <c r="B4" s="20" t="s">
        <v>12</v>
      </c>
      <c r="C4" s="20" t="s">
        <v>13</v>
      </c>
      <c r="D4" s="20">
        <v>2</v>
      </c>
      <c r="E4" s="21" t="s">
        <v>14</v>
      </c>
      <c r="F4" s="21" t="s">
        <v>15</v>
      </c>
      <c r="G4" s="21" t="s">
        <v>16</v>
      </c>
      <c r="H4" s="22">
        <v>2</v>
      </c>
      <c r="I4" s="19"/>
      <c r="J4" s="38"/>
      <c r="K4" s="38">
        <f>D4-H4</f>
        <v>0</v>
      </c>
    </row>
    <row r="5" ht="73.5" customHeight="1" spans="1:11">
      <c r="A5" s="20"/>
      <c r="B5" s="20"/>
      <c r="C5" s="20" t="s">
        <v>17</v>
      </c>
      <c r="D5" s="20">
        <v>3</v>
      </c>
      <c r="E5" s="21" t="s">
        <v>18</v>
      </c>
      <c r="F5" s="21" t="s">
        <v>19</v>
      </c>
      <c r="G5" s="21" t="s">
        <v>20</v>
      </c>
      <c r="H5" s="22">
        <v>1</v>
      </c>
      <c r="I5" s="21" t="s">
        <v>21</v>
      </c>
      <c r="J5" s="38"/>
      <c r="K5" s="38">
        <f t="shared" ref="K5:K36" si="0">D5-H5</f>
        <v>2</v>
      </c>
    </row>
    <row r="6" ht="61.5" customHeight="1" spans="1:11">
      <c r="A6" s="20"/>
      <c r="B6" s="20" t="s">
        <v>22</v>
      </c>
      <c r="C6" s="23" t="s">
        <v>23</v>
      </c>
      <c r="D6" s="20">
        <v>2</v>
      </c>
      <c r="E6" s="24" t="s">
        <v>24</v>
      </c>
      <c r="F6" s="24" t="s">
        <v>25</v>
      </c>
      <c r="G6" s="24" t="s">
        <v>26</v>
      </c>
      <c r="H6" s="22">
        <v>2</v>
      </c>
      <c r="I6" s="28"/>
      <c r="J6" s="38"/>
      <c r="K6" s="38">
        <f t="shared" si="0"/>
        <v>0</v>
      </c>
    </row>
    <row r="7" ht="75" customHeight="1" spans="1:11">
      <c r="A7" s="20"/>
      <c r="B7" s="20"/>
      <c r="C7" s="20" t="s">
        <v>27</v>
      </c>
      <c r="D7" s="20">
        <v>2</v>
      </c>
      <c r="E7" s="21" t="s">
        <v>28</v>
      </c>
      <c r="F7" s="21" t="s">
        <v>29</v>
      </c>
      <c r="G7" s="21" t="s">
        <v>30</v>
      </c>
      <c r="H7" s="22">
        <v>0</v>
      </c>
      <c r="I7" s="28" t="s">
        <v>31</v>
      </c>
      <c r="J7" s="38"/>
      <c r="K7" s="38">
        <f t="shared" si="0"/>
        <v>2</v>
      </c>
    </row>
    <row r="8" ht="76.5" customHeight="1" spans="1:11">
      <c r="A8" s="20"/>
      <c r="B8" s="20"/>
      <c r="C8" s="25" t="s">
        <v>32</v>
      </c>
      <c r="D8" s="20">
        <v>2</v>
      </c>
      <c r="E8" s="26" t="s">
        <v>33</v>
      </c>
      <c r="F8" s="26" t="s">
        <v>34</v>
      </c>
      <c r="G8" s="26" t="s">
        <v>35</v>
      </c>
      <c r="H8" s="22">
        <v>2</v>
      </c>
      <c r="I8" s="27"/>
      <c r="J8" s="38"/>
      <c r="K8" s="38">
        <f t="shared" si="0"/>
        <v>0</v>
      </c>
    </row>
    <row r="9" ht="76.5" customHeight="1" spans="1:11">
      <c r="A9" s="20"/>
      <c r="B9" s="20"/>
      <c r="C9" s="20" t="s">
        <v>36</v>
      </c>
      <c r="D9" s="20">
        <v>2</v>
      </c>
      <c r="E9" s="21" t="s">
        <v>37</v>
      </c>
      <c r="F9" s="21" t="s">
        <v>38</v>
      </c>
      <c r="G9" s="21" t="s">
        <v>39</v>
      </c>
      <c r="H9" s="22">
        <v>2</v>
      </c>
      <c r="I9" s="28" t="s">
        <v>40</v>
      </c>
      <c r="J9" s="38"/>
      <c r="K9" s="38">
        <f t="shared" si="0"/>
        <v>0</v>
      </c>
    </row>
    <row r="10" ht="75" customHeight="1" spans="1:11">
      <c r="A10" s="20"/>
      <c r="B10" s="20"/>
      <c r="C10" s="20" t="s">
        <v>41</v>
      </c>
      <c r="D10" s="20">
        <v>2</v>
      </c>
      <c r="E10" s="21" t="s">
        <v>42</v>
      </c>
      <c r="F10" s="21" t="s">
        <v>43</v>
      </c>
      <c r="G10" s="21" t="s">
        <v>44</v>
      </c>
      <c r="H10" s="22">
        <v>2</v>
      </c>
      <c r="I10" s="28"/>
      <c r="J10" s="38"/>
      <c r="K10" s="38">
        <f t="shared" si="0"/>
        <v>0</v>
      </c>
    </row>
    <row r="11" ht="75" customHeight="1" spans="1:11">
      <c r="A11" s="20" t="s">
        <v>45</v>
      </c>
      <c r="B11" s="20" t="s">
        <v>46</v>
      </c>
      <c r="C11" s="27" t="s">
        <v>47</v>
      </c>
      <c r="D11" s="27">
        <v>1</v>
      </c>
      <c r="E11" s="28" t="s">
        <v>48</v>
      </c>
      <c r="F11" s="28" t="s">
        <v>49</v>
      </c>
      <c r="G11" s="28" t="s">
        <v>50</v>
      </c>
      <c r="H11" s="22">
        <f>1*97.18%</f>
        <v>0.9718</v>
      </c>
      <c r="I11" s="28" t="s">
        <v>51</v>
      </c>
      <c r="J11" s="38"/>
      <c r="K11" s="38">
        <f t="shared" si="0"/>
        <v>0.0281999999999999</v>
      </c>
    </row>
    <row r="12" ht="75" customHeight="1" spans="1:12">
      <c r="A12" s="20"/>
      <c r="B12" s="20"/>
      <c r="C12" s="27" t="s">
        <v>52</v>
      </c>
      <c r="D12" s="27">
        <v>1</v>
      </c>
      <c r="E12" s="28" t="s">
        <v>53</v>
      </c>
      <c r="F12" s="28" t="s">
        <v>54</v>
      </c>
      <c r="G12" s="28" t="s">
        <v>55</v>
      </c>
      <c r="H12" s="22">
        <f>(1-66%)*1</f>
        <v>0.34</v>
      </c>
      <c r="I12" s="28" t="s">
        <v>56</v>
      </c>
      <c r="J12" s="38"/>
      <c r="K12" s="38">
        <f t="shared" si="0"/>
        <v>0.66</v>
      </c>
      <c r="L12" s="39"/>
    </row>
    <row r="13" ht="75" customHeight="1" spans="1:11">
      <c r="A13" s="20"/>
      <c r="B13" s="20"/>
      <c r="C13" s="27" t="s">
        <v>57</v>
      </c>
      <c r="D13" s="27">
        <v>1</v>
      </c>
      <c r="E13" s="28" t="s">
        <v>58</v>
      </c>
      <c r="F13" s="28" t="s">
        <v>59</v>
      </c>
      <c r="G13" s="28" t="s">
        <v>60</v>
      </c>
      <c r="H13" s="22">
        <f>((20%-2.82%)/20%)*1</f>
        <v>0.859</v>
      </c>
      <c r="I13" s="28" t="s">
        <v>61</v>
      </c>
      <c r="J13" s="38"/>
      <c r="K13" s="38">
        <f t="shared" si="0"/>
        <v>0.141</v>
      </c>
    </row>
    <row r="14" ht="66.75" customHeight="1" spans="1:11">
      <c r="A14" s="20" t="s">
        <v>45</v>
      </c>
      <c r="B14" s="20" t="s">
        <v>46</v>
      </c>
      <c r="C14" s="20" t="s">
        <v>62</v>
      </c>
      <c r="D14" s="20">
        <v>1</v>
      </c>
      <c r="E14" s="21" t="s">
        <v>63</v>
      </c>
      <c r="F14" s="21" t="s">
        <v>64</v>
      </c>
      <c r="G14" s="21" t="s">
        <v>65</v>
      </c>
      <c r="H14" s="22">
        <f>1-0.532</f>
        <v>0.468</v>
      </c>
      <c r="I14" s="40" t="s">
        <v>66</v>
      </c>
      <c r="J14" s="38"/>
      <c r="K14" s="38">
        <f t="shared" si="0"/>
        <v>0.532</v>
      </c>
    </row>
    <row r="15" ht="66.75" customHeight="1" spans="1:11">
      <c r="A15" s="20"/>
      <c r="B15" s="20"/>
      <c r="C15" s="20" t="s">
        <v>67</v>
      </c>
      <c r="D15" s="20">
        <v>1</v>
      </c>
      <c r="E15" s="21" t="s">
        <v>68</v>
      </c>
      <c r="F15" s="21" t="s">
        <v>69</v>
      </c>
      <c r="G15" s="21" t="s">
        <v>70</v>
      </c>
      <c r="H15" s="22">
        <v>1</v>
      </c>
      <c r="I15" s="40" t="s">
        <v>71</v>
      </c>
      <c r="J15" s="38"/>
      <c r="K15" s="38">
        <f t="shared" si="0"/>
        <v>0</v>
      </c>
    </row>
    <row r="16" s="12" customFormat="1" ht="66.75" customHeight="1" spans="1:11">
      <c r="A16" s="20"/>
      <c r="B16" s="20"/>
      <c r="C16" s="29" t="s">
        <v>72</v>
      </c>
      <c r="D16" s="29">
        <v>1</v>
      </c>
      <c r="E16" s="30" t="s">
        <v>73</v>
      </c>
      <c r="F16" s="30" t="s">
        <v>74</v>
      </c>
      <c r="G16" s="30" t="s">
        <v>75</v>
      </c>
      <c r="H16" s="22">
        <v>1</v>
      </c>
      <c r="I16" s="30" t="s">
        <v>76</v>
      </c>
      <c r="J16" s="41"/>
      <c r="K16" s="38">
        <f t="shared" si="0"/>
        <v>0</v>
      </c>
    </row>
    <row r="17" ht="64.5" customHeight="1" spans="1:11">
      <c r="A17" s="20"/>
      <c r="B17" s="20" t="s">
        <v>77</v>
      </c>
      <c r="C17" s="20" t="s">
        <v>78</v>
      </c>
      <c r="D17" s="20">
        <v>1</v>
      </c>
      <c r="E17" s="21" t="s">
        <v>79</v>
      </c>
      <c r="F17" s="21" t="s">
        <v>80</v>
      </c>
      <c r="G17" s="21" t="s">
        <v>81</v>
      </c>
      <c r="H17" s="22">
        <v>1</v>
      </c>
      <c r="I17" s="27"/>
      <c r="J17" s="38"/>
      <c r="K17" s="38">
        <f t="shared" si="0"/>
        <v>0</v>
      </c>
    </row>
    <row r="18" ht="105.75" customHeight="1" spans="1:11">
      <c r="A18" s="20"/>
      <c r="B18" s="20"/>
      <c r="C18" s="20" t="s">
        <v>82</v>
      </c>
      <c r="D18" s="20">
        <v>3</v>
      </c>
      <c r="E18" s="21" t="s">
        <v>83</v>
      </c>
      <c r="F18" s="21" t="s">
        <v>84</v>
      </c>
      <c r="G18" s="21" t="s">
        <v>85</v>
      </c>
      <c r="H18" s="22">
        <v>2.5</v>
      </c>
      <c r="I18" s="28" t="s">
        <v>86</v>
      </c>
      <c r="J18" s="38"/>
      <c r="K18" s="38">
        <f t="shared" si="0"/>
        <v>0.5</v>
      </c>
    </row>
    <row r="19" ht="114" customHeight="1" spans="1:11">
      <c r="A19" s="20"/>
      <c r="B19" s="20"/>
      <c r="C19" s="31" t="s">
        <v>87</v>
      </c>
      <c r="D19" s="20">
        <v>3</v>
      </c>
      <c r="E19" s="32" t="s">
        <v>88</v>
      </c>
      <c r="F19" s="33" t="s">
        <v>89</v>
      </c>
      <c r="G19" s="33" t="s">
        <v>90</v>
      </c>
      <c r="H19" s="22">
        <v>1.5</v>
      </c>
      <c r="I19" s="28" t="s">
        <v>91</v>
      </c>
      <c r="J19" s="38"/>
      <c r="K19" s="38">
        <f t="shared" si="0"/>
        <v>1.5</v>
      </c>
    </row>
    <row r="20" ht="93" customHeight="1" spans="1:11">
      <c r="A20" s="20"/>
      <c r="B20" s="20" t="s">
        <v>92</v>
      </c>
      <c r="C20" s="20" t="s">
        <v>93</v>
      </c>
      <c r="D20" s="20">
        <v>2</v>
      </c>
      <c r="E20" s="21" t="s">
        <v>94</v>
      </c>
      <c r="F20" s="21" t="s">
        <v>95</v>
      </c>
      <c r="G20" s="21" t="s">
        <v>96</v>
      </c>
      <c r="H20" s="22">
        <v>1.5</v>
      </c>
      <c r="I20" s="28" t="s">
        <v>97</v>
      </c>
      <c r="J20" s="38"/>
      <c r="K20" s="38">
        <f t="shared" si="0"/>
        <v>0.5</v>
      </c>
    </row>
    <row r="21" ht="63" customHeight="1" spans="1:11">
      <c r="A21" s="20"/>
      <c r="B21" s="20"/>
      <c r="C21" s="20" t="s">
        <v>98</v>
      </c>
      <c r="D21" s="20">
        <v>3</v>
      </c>
      <c r="E21" s="21" t="s">
        <v>99</v>
      </c>
      <c r="F21" s="21" t="s">
        <v>100</v>
      </c>
      <c r="G21" s="21" t="s">
        <v>101</v>
      </c>
      <c r="H21" s="22">
        <v>3</v>
      </c>
      <c r="I21" s="28"/>
      <c r="J21" s="38"/>
      <c r="K21" s="38">
        <f t="shared" si="0"/>
        <v>0</v>
      </c>
    </row>
    <row r="22" ht="87.75" customHeight="1" spans="1:11">
      <c r="A22" s="20"/>
      <c r="B22" s="20" t="s">
        <v>102</v>
      </c>
      <c r="C22" s="27" t="s">
        <v>103</v>
      </c>
      <c r="D22" s="27">
        <v>1</v>
      </c>
      <c r="E22" s="28" t="s">
        <v>104</v>
      </c>
      <c r="F22" s="28" t="s">
        <v>105</v>
      </c>
      <c r="G22" s="28" t="s">
        <v>106</v>
      </c>
      <c r="H22" s="22">
        <v>0.6</v>
      </c>
      <c r="I22" s="28" t="s">
        <v>107</v>
      </c>
      <c r="J22" s="38"/>
      <c r="K22" s="38">
        <f t="shared" si="0"/>
        <v>0.4</v>
      </c>
    </row>
    <row r="23" ht="69" customHeight="1" spans="1:11">
      <c r="A23" s="20"/>
      <c r="B23" s="20"/>
      <c r="C23" s="20" t="s">
        <v>108</v>
      </c>
      <c r="D23" s="20">
        <v>1</v>
      </c>
      <c r="E23" s="21" t="s">
        <v>109</v>
      </c>
      <c r="F23" s="21" t="s">
        <v>110</v>
      </c>
      <c r="G23" s="21" t="s">
        <v>111</v>
      </c>
      <c r="H23" s="34">
        <v>1</v>
      </c>
      <c r="I23" s="28" t="s">
        <v>112</v>
      </c>
      <c r="J23" s="38"/>
      <c r="K23" s="38">
        <f t="shared" si="0"/>
        <v>0</v>
      </c>
    </row>
    <row r="24" ht="75" customHeight="1" spans="1:11">
      <c r="A24" s="29" t="s">
        <v>113</v>
      </c>
      <c r="B24" s="29" t="s">
        <v>114</v>
      </c>
      <c r="C24" s="20" t="s">
        <v>115</v>
      </c>
      <c r="D24" s="20">
        <v>3</v>
      </c>
      <c r="E24" s="21" t="s">
        <v>116</v>
      </c>
      <c r="F24" s="21" t="s">
        <v>117</v>
      </c>
      <c r="G24" s="21" t="s">
        <v>118</v>
      </c>
      <c r="H24" s="22">
        <f>3*0.95</f>
        <v>2.85</v>
      </c>
      <c r="I24" s="28" t="s">
        <v>119</v>
      </c>
      <c r="J24" s="38">
        <f>182-6</f>
        <v>176</v>
      </c>
      <c r="K24" s="38">
        <f t="shared" si="0"/>
        <v>0.15</v>
      </c>
    </row>
    <row r="25" ht="96" customHeight="1" spans="1:11">
      <c r="A25" s="29"/>
      <c r="B25" s="29"/>
      <c r="C25" s="20" t="s">
        <v>120</v>
      </c>
      <c r="D25" s="20">
        <v>5</v>
      </c>
      <c r="E25" s="21" t="s">
        <v>121</v>
      </c>
      <c r="F25" s="21" t="s">
        <v>122</v>
      </c>
      <c r="G25" s="21" t="s">
        <v>123</v>
      </c>
      <c r="H25" s="22">
        <v>4</v>
      </c>
      <c r="I25" s="28" t="s">
        <v>124</v>
      </c>
      <c r="J25" s="38"/>
      <c r="K25" s="38">
        <f t="shared" si="0"/>
        <v>1</v>
      </c>
    </row>
    <row r="26" ht="108.75" customHeight="1" spans="1:11">
      <c r="A26" s="29"/>
      <c r="B26" s="29"/>
      <c r="C26" s="20" t="s">
        <v>125</v>
      </c>
      <c r="D26" s="20">
        <v>4</v>
      </c>
      <c r="E26" s="21" t="s">
        <v>126</v>
      </c>
      <c r="F26" s="21" t="s">
        <v>127</v>
      </c>
      <c r="G26" s="21" t="s">
        <v>128</v>
      </c>
      <c r="H26" s="22">
        <v>4</v>
      </c>
      <c r="I26" s="28" t="s">
        <v>129</v>
      </c>
      <c r="J26" s="38"/>
      <c r="K26" s="38">
        <f t="shared" si="0"/>
        <v>0</v>
      </c>
    </row>
    <row r="27" ht="113.25" customHeight="1" spans="1:11">
      <c r="A27" s="29"/>
      <c r="B27" s="29"/>
      <c r="C27" s="20" t="s">
        <v>130</v>
      </c>
      <c r="D27" s="20">
        <v>5</v>
      </c>
      <c r="E27" s="21" t="s">
        <v>131</v>
      </c>
      <c r="F27" s="21" t="s">
        <v>132</v>
      </c>
      <c r="G27" s="21" t="s">
        <v>133</v>
      </c>
      <c r="H27" s="22">
        <v>5</v>
      </c>
      <c r="I27" s="28" t="s">
        <v>134</v>
      </c>
      <c r="J27" s="38"/>
      <c r="K27" s="38">
        <f t="shared" si="0"/>
        <v>0</v>
      </c>
    </row>
    <row r="28" ht="126.75" customHeight="1" spans="1:11">
      <c r="A28" s="29"/>
      <c r="B28" s="29"/>
      <c r="C28" s="20" t="s">
        <v>135</v>
      </c>
      <c r="D28" s="20">
        <v>8</v>
      </c>
      <c r="E28" s="21" t="s">
        <v>136</v>
      </c>
      <c r="F28" s="21" t="s">
        <v>137</v>
      </c>
      <c r="G28" s="21" t="s">
        <v>138</v>
      </c>
      <c r="H28" s="22">
        <v>8</v>
      </c>
      <c r="I28" s="28" t="s">
        <v>139</v>
      </c>
      <c r="J28" s="38"/>
      <c r="K28" s="38">
        <f t="shared" si="0"/>
        <v>0</v>
      </c>
    </row>
    <row r="29" ht="93" customHeight="1" spans="1:11">
      <c r="A29" s="29"/>
      <c r="B29" s="29"/>
      <c r="C29" s="20" t="s">
        <v>140</v>
      </c>
      <c r="D29" s="20">
        <v>4</v>
      </c>
      <c r="E29" s="21" t="s">
        <v>141</v>
      </c>
      <c r="F29" s="21" t="s">
        <v>142</v>
      </c>
      <c r="G29" s="21" t="s">
        <v>143</v>
      </c>
      <c r="H29" s="22">
        <v>2</v>
      </c>
      <c r="I29" s="28" t="s">
        <v>144</v>
      </c>
      <c r="J29" s="38"/>
      <c r="K29" s="38">
        <f t="shared" ref="K29:K30" si="1">D29-H29</f>
        <v>2</v>
      </c>
    </row>
    <row r="30" ht="83.25" customHeight="1" spans="1:11">
      <c r="A30" s="29"/>
      <c r="B30" s="29"/>
      <c r="C30" s="20" t="s">
        <v>145</v>
      </c>
      <c r="D30" s="20">
        <v>2</v>
      </c>
      <c r="E30" s="21" t="s">
        <v>146</v>
      </c>
      <c r="F30" s="21" t="s">
        <v>147</v>
      </c>
      <c r="G30" s="21" t="s">
        <v>148</v>
      </c>
      <c r="H30" s="22">
        <v>2</v>
      </c>
      <c r="I30" s="28" t="s">
        <v>149</v>
      </c>
      <c r="J30" s="38"/>
      <c r="K30" s="38">
        <f t="shared" si="1"/>
        <v>0</v>
      </c>
    </row>
    <row r="31" ht="99" customHeight="1" spans="1:11">
      <c r="A31" s="29"/>
      <c r="B31" s="29"/>
      <c r="C31" s="20" t="s">
        <v>150</v>
      </c>
      <c r="D31" s="20">
        <v>4</v>
      </c>
      <c r="E31" s="21" t="s">
        <v>151</v>
      </c>
      <c r="F31" s="21" t="s">
        <v>152</v>
      </c>
      <c r="G31" s="21" t="s">
        <v>153</v>
      </c>
      <c r="H31" s="22">
        <v>4</v>
      </c>
      <c r="I31" s="28" t="s">
        <v>154</v>
      </c>
      <c r="J31" s="38"/>
      <c r="K31" s="38">
        <f t="shared" si="0"/>
        <v>0</v>
      </c>
    </row>
    <row r="32" ht="126" customHeight="1" spans="1:11">
      <c r="A32" s="29" t="s">
        <v>155</v>
      </c>
      <c r="B32" s="29" t="s">
        <v>156</v>
      </c>
      <c r="C32" s="20" t="s">
        <v>157</v>
      </c>
      <c r="D32" s="20">
        <v>6</v>
      </c>
      <c r="E32" s="21" t="s">
        <v>158</v>
      </c>
      <c r="F32" s="21" t="s">
        <v>159</v>
      </c>
      <c r="G32" s="35" t="s">
        <v>160</v>
      </c>
      <c r="H32" s="22">
        <f>SUM((95.14%*40%)+(71.8%*60%))*3+0.25+1</f>
        <v>3.68408</v>
      </c>
      <c r="I32" s="28" t="s">
        <v>161</v>
      </c>
      <c r="J32" s="42">
        <f>SUM((95.14%*40%)+(71.8%*60%))</f>
        <v>0.81136</v>
      </c>
      <c r="K32" s="38">
        <f t="shared" si="0"/>
        <v>2.31592</v>
      </c>
    </row>
    <row r="33" ht="93" customHeight="1" spans="1:11">
      <c r="A33" s="29"/>
      <c r="B33" s="29"/>
      <c r="C33" s="20" t="s">
        <v>162</v>
      </c>
      <c r="D33" s="20">
        <v>5</v>
      </c>
      <c r="E33" s="21" t="s">
        <v>163</v>
      </c>
      <c r="F33" s="36" t="s">
        <v>164</v>
      </c>
      <c r="G33" s="21" t="s">
        <v>165</v>
      </c>
      <c r="H33" s="22">
        <f>SUM((95.14%*40%)+(85%*60%))*2+1+1</f>
        <v>3.78112</v>
      </c>
      <c r="I33" s="28" t="s">
        <v>166</v>
      </c>
      <c r="J33" s="43">
        <f>SUM((95.14%*40%)+(85%*60%))</f>
        <v>0.89056</v>
      </c>
      <c r="K33" s="38">
        <f t="shared" si="0"/>
        <v>1.21888</v>
      </c>
    </row>
    <row r="34" ht="99" customHeight="1" spans="1:11">
      <c r="A34" s="29"/>
      <c r="B34" s="29"/>
      <c r="C34" s="20" t="s">
        <v>167</v>
      </c>
      <c r="D34" s="20">
        <v>5</v>
      </c>
      <c r="E34" s="21" t="s">
        <v>168</v>
      </c>
      <c r="F34" s="21" t="s">
        <v>169</v>
      </c>
      <c r="G34" s="21" t="s">
        <v>170</v>
      </c>
      <c r="H34" s="22">
        <f>SUM((94.32%*40%)+(75%*60%))*2+1.5+1.5</f>
        <v>4.65456</v>
      </c>
      <c r="I34" s="28" t="s">
        <v>171</v>
      </c>
      <c r="J34" s="43">
        <f>SUM((94.32%*40%)+(75%*60%))</f>
        <v>0.82728</v>
      </c>
      <c r="K34" s="38">
        <f t="shared" si="0"/>
        <v>0.34544</v>
      </c>
    </row>
    <row r="35" ht="90" customHeight="1" spans="1:11">
      <c r="A35" s="29"/>
      <c r="B35" s="29"/>
      <c r="C35" s="20" t="s">
        <v>172</v>
      </c>
      <c r="D35" s="20">
        <v>4</v>
      </c>
      <c r="E35" s="21" t="s">
        <v>173</v>
      </c>
      <c r="F35" s="21" t="s">
        <v>174</v>
      </c>
      <c r="G35" s="21" t="s">
        <v>175</v>
      </c>
      <c r="H35" s="22">
        <f>SUM((93.51%*40%)+(66.5%*60%))*2+2</f>
        <v>3.54608</v>
      </c>
      <c r="I35" s="28" t="s">
        <v>176</v>
      </c>
      <c r="J35" s="43">
        <f>SUM((93.51%*40%)+(66.5%*60%))</f>
        <v>0.77304</v>
      </c>
      <c r="K35" s="38">
        <f t="shared" si="0"/>
        <v>0.45392</v>
      </c>
    </row>
    <row r="36" ht="86.25" customHeight="1" spans="1:11">
      <c r="A36" s="29"/>
      <c r="B36" s="29" t="s">
        <v>177</v>
      </c>
      <c r="C36" s="20" t="s">
        <v>178</v>
      </c>
      <c r="D36" s="20">
        <v>10</v>
      </c>
      <c r="E36" s="21" t="s">
        <v>179</v>
      </c>
      <c r="F36" s="21" t="s">
        <v>180</v>
      </c>
      <c r="G36" s="21" t="s">
        <v>181</v>
      </c>
      <c r="H36" s="22">
        <f>SUM((95.51%*40%)+(76%*60%))*10</f>
        <v>8.3804</v>
      </c>
      <c r="I36" s="28" t="s">
        <v>182</v>
      </c>
      <c r="J36" s="43">
        <f>H36/10</f>
        <v>0.83804</v>
      </c>
      <c r="K36" s="38">
        <f t="shared" si="0"/>
        <v>1.6196</v>
      </c>
    </row>
    <row r="37" ht="24.75" customHeight="1" spans="1:9">
      <c r="A37" s="37" t="s">
        <v>183</v>
      </c>
      <c r="B37" s="37"/>
      <c r="C37" s="37"/>
      <c r="D37" s="37">
        <f>SUM(D4:D36)</f>
        <v>100</v>
      </c>
      <c r="E37" s="37"/>
      <c r="F37" s="37"/>
      <c r="G37" s="37"/>
      <c r="H37" s="22">
        <f>SUM(H4:H36)</f>
        <v>82.63504</v>
      </c>
      <c r="I37" s="27"/>
    </row>
  </sheetData>
  <autoFilter ref="A3:K37">
    <extLst/>
  </autoFilter>
  <mergeCells count="16">
    <mergeCell ref="A2:I2"/>
    <mergeCell ref="A37:C37"/>
    <mergeCell ref="A4:A10"/>
    <mergeCell ref="A11:A13"/>
    <mergeCell ref="A14:A23"/>
    <mergeCell ref="A24:A31"/>
    <mergeCell ref="A32:A36"/>
    <mergeCell ref="B4:B5"/>
    <mergeCell ref="B6:B10"/>
    <mergeCell ref="B11:B13"/>
    <mergeCell ref="B14:B16"/>
    <mergeCell ref="B17:B19"/>
    <mergeCell ref="B20:B21"/>
    <mergeCell ref="B22:B23"/>
    <mergeCell ref="B24:B31"/>
    <mergeCell ref="B32:B35"/>
  </mergeCells>
  <printOptions horizontalCentered="1"/>
  <pageMargins left="0.78740157480315" right="0.78740157480315" top="1.10236220472441" bottom="1.02362204724409" header="0.590551181102362" footer="0.590551181102362"/>
  <pageSetup paperSize="9" scale="53" fitToHeight="0" orientation="landscape"/>
  <headerFooter>
    <oddFooter>&amp;C&amp;"仿宋,常规"&amp;10第 &amp;P 页，共 &amp;N 页</oddFooter>
  </headerFooter>
  <ignoredErrors>
    <ignoredError sqref="D37 K5:K8"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G17" sqref="G17"/>
    </sheetView>
  </sheetViews>
  <sheetFormatPr defaultColWidth="9" defaultRowHeight="13.5" outlineLevelCol="5"/>
  <cols>
    <col min="3" max="3" width="9.5" customWidth="1"/>
    <col min="7" max="7" width="25.75" customWidth="1"/>
    <col min="8" max="8" width="55.375" customWidth="1"/>
  </cols>
  <sheetData>
    <row r="1" ht="14.25" spans="1:4">
      <c r="A1" s="1" t="s">
        <v>2</v>
      </c>
      <c r="B1" s="2" t="s">
        <v>5</v>
      </c>
      <c r="C1" s="2" t="s">
        <v>184</v>
      </c>
      <c r="D1" s="2" t="s">
        <v>185</v>
      </c>
    </row>
    <row r="2" ht="14.25" spans="1:5">
      <c r="A2" s="3" t="s">
        <v>186</v>
      </c>
      <c r="B2" s="4">
        <v>15</v>
      </c>
      <c r="C2" s="5">
        <f>SUM(指标表!H4:H10)</f>
        <v>11</v>
      </c>
      <c r="D2" s="6">
        <f>C2/B2</f>
        <v>0.733333333333333</v>
      </c>
      <c r="E2" s="7">
        <f>B2-C2</f>
        <v>4</v>
      </c>
    </row>
    <row r="3" ht="14.25" spans="1:5">
      <c r="A3" s="3" t="s">
        <v>187</v>
      </c>
      <c r="B3" s="4">
        <v>20</v>
      </c>
      <c r="C3" s="5">
        <f>SUM(指标表!H11:H23)</f>
        <v>15.7388</v>
      </c>
      <c r="D3" s="6">
        <f>C3/B3</f>
        <v>0.78694</v>
      </c>
      <c r="E3" s="7">
        <f t="shared" ref="E3:E5" si="0">B3-C3</f>
        <v>4.2612</v>
      </c>
    </row>
    <row r="4" ht="14.25" spans="1:6">
      <c r="A4" s="3" t="s">
        <v>188</v>
      </c>
      <c r="B4" s="4">
        <v>35</v>
      </c>
      <c r="C4" s="5">
        <f>SUM(指标表!H24:H31)</f>
        <v>31.85</v>
      </c>
      <c r="D4" s="6">
        <f>C4/B4</f>
        <v>0.91</v>
      </c>
      <c r="E4" s="7">
        <f t="shared" si="0"/>
        <v>3.15</v>
      </c>
      <c r="F4" s="7"/>
    </row>
    <row r="5" ht="14.25" spans="1:5">
      <c r="A5" s="3" t="s">
        <v>189</v>
      </c>
      <c r="B5" s="4">
        <v>30</v>
      </c>
      <c r="C5" s="5">
        <f>SUM(指标表!H32:H36)</f>
        <v>24.04624</v>
      </c>
      <c r="D5" s="6">
        <f>C5/B5</f>
        <v>0.801541333333333</v>
      </c>
      <c r="E5" s="7">
        <f t="shared" si="0"/>
        <v>5.95376</v>
      </c>
    </row>
    <row r="6" ht="14.25" spans="1:4">
      <c r="A6" s="8" t="s">
        <v>183</v>
      </c>
      <c r="B6" s="9">
        <v>100</v>
      </c>
      <c r="C6" s="10">
        <f>SUM(C2:C5)</f>
        <v>82.63504</v>
      </c>
      <c r="D6" s="6">
        <f>C6/B6</f>
        <v>0.8263504</v>
      </c>
    </row>
    <row r="18" spans="5:5">
      <c r="E18" s="11"/>
    </row>
    <row r="19" spans="5:5">
      <c r="E19" s="11"/>
    </row>
    <row r="20" spans="5:5">
      <c r="E20" s="11"/>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指标表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zdf</cp:lastModifiedBy>
  <dcterms:created xsi:type="dcterms:W3CDTF">2006-09-13T11:21:00Z</dcterms:created>
  <cp:lastPrinted>2022-12-06T08:24:00Z</cp:lastPrinted>
  <dcterms:modified xsi:type="dcterms:W3CDTF">2024-02-07T01:08:58Z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FE601D86705746A389673F5368D22ED7</vt:lpwstr>
  </property>
</Properties>
</file>